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5" windowWidth="11340" windowHeight="6795"/>
  </bookViews>
  <sheets>
    <sheet name="ф 0503127 (квартальн" sheetId="1" r:id="rId1"/>
  </sheets>
  <calcPr calcId="145621"/>
</workbook>
</file>

<file path=xl/calcChain.xml><?xml version="1.0" encoding="utf-8"?>
<calcChain xmlns="http://schemas.openxmlformats.org/spreadsheetml/2006/main">
  <c r="S19" i="1" l="1"/>
  <c r="Z19" i="1"/>
  <c r="AL19" i="1"/>
  <c r="AR19" i="1"/>
  <c r="S20" i="1"/>
  <c r="Z20" i="1"/>
  <c r="AL20" i="1"/>
  <c r="S21" i="1"/>
  <c r="Z21" i="1"/>
  <c r="AL21" i="1"/>
  <c r="AR21" i="1"/>
  <c r="S22" i="1"/>
  <c r="Z22" i="1"/>
  <c r="AL22" i="1"/>
  <c r="S23" i="1"/>
  <c r="Z23" i="1"/>
  <c r="AL23" i="1"/>
  <c r="AR23" i="1"/>
  <c r="S24" i="1"/>
  <c r="Z24" i="1"/>
  <c r="AL24" i="1"/>
  <c r="AR24" i="1"/>
  <c r="S25" i="1"/>
  <c r="Z25" i="1"/>
  <c r="AL25" i="1"/>
  <c r="AR25" i="1"/>
  <c r="S26" i="1"/>
  <c r="Z26" i="1"/>
  <c r="AL26" i="1"/>
  <c r="AR26" i="1"/>
  <c r="S27" i="1"/>
  <c r="Z27" i="1"/>
  <c r="AL27" i="1"/>
  <c r="AR27" i="1"/>
  <c r="S28" i="1"/>
  <c r="Z28" i="1"/>
  <c r="AL28" i="1"/>
  <c r="AR28" i="1"/>
  <c r="S29" i="1"/>
  <c r="Z29" i="1"/>
  <c r="AL29" i="1"/>
  <c r="S30" i="1"/>
  <c r="Z30" i="1"/>
  <c r="AL30" i="1"/>
  <c r="S31" i="1"/>
  <c r="Z31" i="1"/>
  <c r="AL31" i="1"/>
  <c r="AR31" i="1"/>
  <c r="S32" i="1"/>
  <c r="Z32" i="1"/>
  <c r="AL32" i="1"/>
  <c r="S33" i="1"/>
  <c r="Z33" i="1"/>
  <c r="AL33" i="1"/>
  <c r="AR33" i="1"/>
  <c r="S34" i="1"/>
  <c r="Z34" i="1"/>
  <c r="AL34" i="1"/>
  <c r="AR34" i="1"/>
  <c r="S35" i="1"/>
  <c r="Z35" i="1"/>
  <c r="AL35" i="1"/>
  <c r="AR35" i="1"/>
  <c r="S36" i="1"/>
  <c r="Z36" i="1"/>
  <c r="AL36" i="1"/>
  <c r="AR36" i="1"/>
  <c r="S37" i="1"/>
  <c r="Z37" i="1"/>
  <c r="AL37" i="1"/>
  <c r="AR37" i="1"/>
  <c r="R42" i="1"/>
  <c r="V42" i="1"/>
  <c r="AA42" i="1"/>
  <c r="AJ42" i="1"/>
  <c r="AN42" i="1"/>
  <c r="AT42" i="1"/>
  <c r="R43" i="1"/>
  <c r="V43" i="1"/>
  <c r="AA43" i="1"/>
  <c r="AJ43" i="1"/>
  <c r="AN43" i="1"/>
  <c r="AT43" i="1"/>
  <c r="R44" i="1"/>
  <c r="V44" i="1"/>
  <c r="AA44" i="1"/>
  <c r="AJ44" i="1"/>
  <c r="AN44" i="1"/>
  <c r="AT44" i="1"/>
  <c r="R45" i="1"/>
  <c r="V45" i="1"/>
  <c r="AA45" i="1"/>
  <c r="AJ45" i="1"/>
  <c r="AN45" i="1"/>
  <c r="AT45" i="1"/>
  <c r="R46" i="1"/>
  <c r="V46" i="1"/>
  <c r="AA46" i="1"/>
  <c r="AJ46" i="1"/>
  <c r="AN46" i="1"/>
  <c r="AT46" i="1"/>
  <c r="R47" i="1"/>
  <c r="V47" i="1"/>
  <c r="AA47" i="1"/>
  <c r="AJ47" i="1"/>
  <c r="AN47" i="1"/>
  <c r="AT47" i="1"/>
  <c r="R48" i="1"/>
  <c r="V48" i="1"/>
  <c r="AA48" i="1"/>
  <c r="AJ48" i="1"/>
  <c r="AN48" i="1"/>
  <c r="AT48" i="1"/>
  <c r="R49" i="1"/>
  <c r="V49" i="1"/>
  <c r="AA49" i="1"/>
  <c r="AJ49" i="1"/>
  <c r="AN49" i="1"/>
  <c r="AT49" i="1"/>
  <c r="R50" i="1"/>
  <c r="V50" i="1"/>
  <c r="AA50" i="1"/>
  <c r="AJ50" i="1"/>
  <c r="AN50" i="1"/>
  <c r="AT50" i="1"/>
  <c r="R51" i="1"/>
  <c r="V51" i="1"/>
  <c r="AA51" i="1"/>
  <c r="AJ51" i="1"/>
  <c r="AN51" i="1"/>
  <c r="AT51" i="1"/>
  <c r="R52" i="1"/>
  <c r="V52" i="1"/>
  <c r="AA52" i="1"/>
  <c r="AJ52" i="1"/>
  <c r="AN52" i="1"/>
  <c r="AT52" i="1"/>
  <c r="R53" i="1"/>
  <c r="V53" i="1"/>
  <c r="AA53" i="1"/>
  <c r="AJ53" i="1"/>
  <c r="R54" i="1"/>
  <c r="V54" i="1"/>
  <c r="AA54" i="1"/>
  <c r="AJ54" i="1"/>
  <c r="R55" i="1"/>
  <c r="V55" i="1"/>
  <c r="AN55" i="1"/>
  <c r="AT55" i="1"/>
  <c r="R56" i="1"/>
  <c r="V56" i="1"/>
  <c r="AA56" i="1"/>
  <c r="AJ56" i="1"/>
  <c r="AN56" i="1"/>
  <c r="AT56" i="1"/>
  <c r="R57" i="1"/>
  <c r="V57" i="1"/>
  <c r="AA57" i="1"/>
  <c r="AJ57" i="1"/>
  <c r="AN57" i="1"/>
  <c r="AT57" i="1"/>
  <c r="R58" i="1"/>
  <c r="V58" i="1"/>
  <c r="AA58" i="1"/>
  <c r="AJ58" i="1"/>
  <c r="AN58" i="1"/>
  <c r="AT58" i="1"/>
  <c r="R59" i="1"/>
  <c r="V59" i="1"/>
  <c r="AA59" i="1"/>
  <c r="AJ59" i="1"/>
  <c r="AN59" i="1"/>
  <c r="AT59" i="1"/>
  <c r="R60" i="1"/>
  <c r="V60" i="1"/>
  <c r="AA60" i="1"/>
  <c r="AJ60" i="1"/>
  <c r="AN60" i="1"/>
  <c r="AT60" i="1"/>
  <c r="R61" i="1"/>
  <c r="V61" i="1"/>
  <c r="AN61" i="1"/>
  <c r="AT61" i="1"/>
  <c r="R62" i="1"/>
  <c r="V62" i="1"/>
  <c r="AA62" i="1"/>
  <c r="AJ62" i="1"/>
  <c r="R63" i="1"/>
  <c r="V63" i="1"/>
  <c r="AA63" i="1"/>
  <c r="AJ63" i="1"/>
  <c r="R64" i="1"/>
  <c r="V64" i="1"/>
  <c r="AA64" i="1"/>
  <c r="AJ64" i="1"/>
  <c r="AN64" i="1"/>
  <c r="AT64" i="1"/>
  <c r="R65" i="1"/>
  <c r="V65" i="1"/>
  <c r="AA65" i="1"/>
  <c r="AJ65" i="1"/>
  <c r="AN65" i="1"/>
  <c r="AT65" i="1"/>
  <c r="R66" i="1"/>
  <c r="V66" i="1"/>
  <c r="AA66" i="1"/>
  <c r="AJ66" i="1"/>
  <c r="AN66" i="1"/>
  <c r="AT66" i="1"/>
  <c r="R67" i="1"/>
  <c r="V67" i="1"/>
  <c r="AA67" i="1"/>
  <c r="AJ67" i="1"/>
  <c r="AN67" i="1"/>
  <c r="AT67" i="1"/>
  <c r="AA68" i="1"/>
  <c r="AJ68" i="1"/>
  <c r="U73" i="1"/>
  <c r="AB73" i="1"/>
  <c r="AM73" i="1"/>
  <c r="U77" i="1"/>
  <c r="U78" i="1"/>
  <c r="U79" i="1"/>
  <c r="U80" i="1"/>
  <c r="U81" i="1"/>
  <c r="AB82" i="1"/>
  <c r="AM82" i="1"/>
  <c r="AB83" i="1"/>
  <c r="AM83" i="1"/>
  <c r="AB84" i="1"/>
  <c r="AM84" i="1"/>
  <c r="AB85" i="1"/>
  <c r="AM85" i="1"/>
</calcChain>
</file>

<file path=xl/sharedStrings.xml><?xml version="1.0" encoding="utf-8"?>
<sst xmlns="http://schemas.openxmlformats.org/spreadsheetml/2006/main" count="513" uniqueCount="224">
  <si>
    <t>(в ред. Приказа Минфина РФ от 19.12.2014 г. № 157н)</t>
  </si>
  <si>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</si>
  <si>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</si>
  <si>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</si>
  <si>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 xml:space="preserve">                               ГЛАВНОГО АДМИНИСТРАТОРА, АДМИНИСТРАТОРА ДОХОДОВ БЮДЖЕТА</t>
  </si>
  <si>
    <t>КОДЫ</t>
  </si>
  <si>
    <t/>
  </si>
  <si>
    <t>Форма по ОКУД</t>
  </si>
  <si>
    <t>0503127</t>
  </si>
  <si>
    <t>на 1 октября 2016 г.</t>
  </si>
  <si>
    <t>Дата</t>
  </si>
  <si>
    <t>Главный распорядитель, распорядитель, получатель бюджетных средств,</t>
  </si>
  <si>
    <t>главный администратор, администратор доходов бюджета,</t>
  </si>
  <si>
    <t>главный администратор, администратор источников</t>
  </si>
  <si>
    <t>по ОКПО</t>
  </si>
  <si>
    <t>4200836</t>
  </si>
  <si>
    <t>финансирования дефицита бюджета</t>
  </si>
  <si>
    <t>администрация Ояшинского сельсовета Болотнинского района Новосибирской области</t>
  </si>
  <si>
    <t>Глава по БК</t>
  </si>
  <si>
    <t>113</t>
  </si>
  <si>
    <t>Наименование бюджета</t>
  </si>
  <si>
    <t>Средства бюджета</t>
  </si>
  <si>
    <t>по ОКТМО</t>
  </si>
  <si>
    <t>Периодичность:</t>
  </si>
  <si>
    <t>месячная, квартальная, годовая</t>
  </si>
  <si>
    <t>Единица измерения: руб.</t>
  </si>
  <si>
    <t>по ОКЕИ</t>
  </si>
  <si>
    <t>383</t>
  </si>
  <si>
    <t>1. Доходы бюджета</t>
  </si>
  <si>
    <t>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</si>
  <si>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</si>
  <si>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</si>
  <si>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</si>
  <si>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</si>
  <si>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через финансовые органы</t>
  </si>
  <si>
    <t>через банковские счета</t>
  </si>
  <si>
    <t>некассовые операции</t>
  </si>
  <si>
    <t>итого</t>
  </si>
  <si>
    <t>Неисполненные назначения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</si>
  <si>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</si>
  <si>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</si>
  <si>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</si>
  <si>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</si>
  <si>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</si>
  <si>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</si>
  <si>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</si>
  <si>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</si>
  <si>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</si>
  <si>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Доходы бюджета - всего 
в том числе:</t>
  </si>
  <si>
    <t>010</t>
  </si>
  <si>
    <t>X</t>
  </si>
  <si>
    <t>-</t>
  </si>
  <si>
    <t>Доходы от уплаты акцизов на дизельное топливо, зачисляемые в консолидированные бюджеты субъектов Российской Федерации</t>
  </si>
  <si>
    <t>011</t>
  </si>
  <si>
    <t>100.10302230.01.0000.110</t>
  </si>
  <si>
    <t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Российской Федерации</t>
  </si>
  <si>
    <t>012</t>
  </si>
  <si>
    <t>100.10302240.01.0000.110</t>
  </si>
  <si>
    <t>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Российской Федерации</t>
  </si>
  <si>
    <t>013</t>
  </si>
  <si>
    <t>100.10302250.01.0000.110</t>
  </si>
  <si>
    <t>Доходы от уплаты акцизов на прямогонный бензин, производимый на территории Российской Федерации, зачисляемые в консолидированные бюджеты субъектов Российской Федерации</t>
  </si>
  <si>
    <t>014</t>
  </si>
  <si>
    <t>100.10302260.01.0000.110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</si>
  <si>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</si>
  <si>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015</t>
  </si>
  <si>
    <t>113.11105035.10.0000.120</t>
  </si>
  <si>
    <t>Прочие доходы от оказания платных услуг (работ) получателями средств бюджетов поселений</t>
  </si>
  <si>
    <t>016</t>
  </si>
  <si>
    <t>113.11301995.10.0000.130</t>
  </si>
  <si>
    <t>Прочие доходы от компенсации затрат бюджетов поселений</t>
  </si>
  <si>
    <t>017</t>
  </si>
  <si>
    <t>113.11302995.10.0000.130</t>
  </si>
  <si>
    <t>Дотации бюджетам сельских поселений на выравнивание бюджетной обеспеченности</t>
  </si>
  <si>
    <t>018</t>
  </si>
  <si>
    <t>113.20201001.10.0000.151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</si>
  <si>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</si>
  <si>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019</t>
  </si>
  <si>
    <t>113.20203015.10.0000.151</t>
  </si>
  <si>
    <t>Субвенции бюджетам сельских поселений на выполнение передаваемых полномочий субъектов Российской Федерации</t>
  </si>
  <si>
    <t>020</t>
  </si>
  <si>
    <t>113.20203024.10.0000.151</t>
  </si>
  <si>
    <t>Прочие межбюджетные трансферты, передаваемые бюджетам поселений</t>
  </si>
  <si>
    <t>021</t>
  </si>
  <si>
    <t>113.20204999.10.0000.151</t>
  </si>
  <si>
    <t>Прочие безвозмездные поступления в бюджеты поселений от бюджетов муниципальных районов</t>
  </si>
  <si>
    <t>022</t>
  </si>
  <si>
    <t>113.20209054.10.0000.151</t>
  </si>
  <si>
    <t>Прочие безвозмездные поступления от государственных (муниципальных) организаций в бюджеты поселений</t>
  </si>
  <si>
    <t>023</t>
  </si>
  <si>
    <t>113.20305099.10.0000.180</t>
  </si>
  <si>
    <t>Налог на доходы физических лиц с доходов,источником которых является налоговый агент,за исключением доходов,в отношении которых исчесление и уплата налога осуществляется в соответствии со статьями 227,2271 и 228 Налогового кодекса Российской Федерации</t>
  </si>
  <si>
    <t>024</t>
  </si>
  <si>
    <t>182.10102010.01.0000.110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</si>
  <si>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со...</t>
  </si>
  <si>
    <t>025</t>
  </si>
  <si>
    <t>182.10102040.01.0000.110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</si>
  <si>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</si>
  <si>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026</t>
  </si>
  <si>
    <t>182.10601030.10.0000.110</t>
  </si>
  <si>
    <t>Земельный налог с организаций, обладающих земельным участком, расположенным в границах сельских поселений</t>
  </si>
  <si>
    <t>027</t>
  </si>
  <si>
    <t>182.10606033.10.0000.110</t>
  </si>
  <si>
    <t>Земельный налог с физических лиц, обладающих земельным участком, расположенным в границах сельских поселений</t>
  </si>
  <si>
    <t>028</t>
  </si>
  <si>
    <t>182.10606043.10.0000.110</t>
  </si>
  <si>
    <t>2. Расходы бюджета</t>
  </si>
  <si>
    <t>Код расхода по бюджетной классификации</t>
  </si>
  <si>
    <t>Лимиты бюджетных обязательств</t>
  </si>
  <si>
    <t>по ассигнованиям</t>
  </si>
  <si>
    <t>по лимитам бюджетных обязательств</t>
  </si>
  <si>
    <t>10</t>
  </si>
  <si>
    <t>11</t>
  </si>
  <si>
    <t>Расходы бюджета - всего 
в том числе:</t>
  </si>
  <si>
    <t>200</t>
  </si>
  <si>
    <t>Пенсии, пособия, выплачиваемые организациями сектора государственного управления</t>
  </si>
  <si>
    <t>201</t>
  </si>
  <si>
    <t>113.1001.9900002020.313</t>
  </si>
  <si>
    <t>Заработная плата</t>
  </si>
  <si>
    <t>202</t>
  </si>
  <si>
    <t>113.0102.9900010110.121</t>
  </si>
  <si>
    <t>Начисления на выплаты по оплате труда</t>
  </si>
  <si>
    <t>203</t>
  </si>
  <si>
    <t>113.0102.9900010110.129</t>
  </si>
  <si>
    <t>204</t>
  </si>
  <si>
    <t>113.0104.9900000110.121</t>
  </si>
  <si>
    <t>205</t>
  </si>
  <si>
    <t>113.0104.9900000110.129</t>
  </si>
  <si>
    <t>Услуги связи</t>
  </si>
  <si>
    <t>206</t>
  </si>
  <si>
    <t>113.0104.9900000190.242</t>
  </si>
  <si>
    <t>Увеличение стоимости материальных запасов</t>
  </si>
  <si>
    <t>207</t>
  </si>
  <si>
    <t>113.0104.9900000190.244</t>
  </si>
  <si>
    <t>Прочие расходы</t>
  </si>
  <si>
    <t>208</t>
  </si>
  <si>
    <t>113.0104.9900000190.851</t>
  </si>
  <si>
    <t>209</t>
  </si>
  <si>
    <t>113.0104.9900000190.852</t>
  </si>
  <si>
    <t>210</t>
  </si>
  <si>
    <t>113.0104.9900000190.853</t>
  </si>
  <si>
    <t>211</t>
  </si>
  <si>
    <t>113.0104.9900070190.244</t>
  </si>
  <si>
    <t>Перечисления другим бюджетам бюджетной системы Российской Федерации</t>
  </si>
  <si>
    <t>212</t>
  </si>
  <si>
    <t>113.0106.9900002190.540</t>
  </si>
  <si>
    <t>213</t>
  </si>
  <si>
    <t>113.0111.9900012190.870</t>
  </si>
  <si>
    <t>214</t>
  </si>
  <si>
    <t>113.0203.9900051180.121</t>
  </si>
  <si>
    <t>215</t>
  </si>
  <si>
    <t>113.0203.9900051180.129</t>
  </si>
  <si>
    <t>216</t>
  </si>
  <si>
    <t>113.0203.9900051180.244</t>
  </si>
  <si>
    <t>Увеличение стоимости основных средств</t>
  </si>
  <si>
    <t>217</t>
  </si>
  <si>
    <t>113.0310.0400000070.244</t>
  </si>
  <si>
    <t>Работы, услуги по содержанию имущества</t>
  </si>
  <si>
    <t>218</t>
  </si>
  <si>
    <t>113.0409.0500001010.244</t>
  </si>
  <si>
    <t>219</t>
  </si>
  <si>
    <t>113.0502.0200003510.244</t>
  </si>
  <si>
    <t>Безвозмездные перечисления государственным и муниципальным организациям</t>
  </si>
  <si>
    <t>220</t>
  </si>
  <si>
    <t>113.0502.0200070810.810</t>
  </si>
  <si>
    <t>221</t>
  </si>
  <si>
    <t>113.0502.0200070816.810</t>
  </si>
  <si>
    <t>222</t>
  </si>
  <si>
    <t>113.0502.0200070860.244</t>
  </si>
  <si>
    <t>Коммунальные услуги</t>
  </si>
  <si>
    <t>223</t>
  </si>
  <si>
    <t>113.0503.0300006010.244</t>
  </si>
  <si>
    <t>Прочие работы, услуги</t>
  </si>
  <si>
    <t>224</t>
  </si>
  <si>
    <t>113.0503.0300006040.244</t>
  </si>
  <si>
    <t>225</t>
  </si>
  <si>
    <t>113.0503.0300006050.244</t>
  </si>
  <si>
    <t>Результат исполнения бюджета (дефицит / профицит)</t>
  </si>
  <si>
    <t>450</t>
  </si>
  <si>
    <t>3. Источники финансирования дефицита бюджетов</t>
  </si>
  <si>
    <t>Код источника финансирования по бюджетной классификации</t>
  </si>
  <si>
    <t>Источники финансирования дефицита бюджета - всего</t>
  </si>
  <si>
    <t>500</t>
  </si>
  <si>
    <t>в том числе:
источники внутреннего финансирования бюджета
из них:</t>
  </si>
  <si>
    <t>520</t>
  </si>
  <si>
    <t>источники внешнего финансирования бюджета
из них:</t>
  </si>
  <si>
    <t>620</t>
  </si>
  <si>
    <t>630</t>
  </si>
  <si>
    <t>Изменение остатков средств</t>
  </si>
  <si>
    <t>700</t>
  </si>
  <si>
    <t>увеличение остатков средств, всего</t>
  </si>
  <si>
    <t>710</t>
  </si>
  <si>
    <t>113.00000000.00.0000.510</t>
  </si>
  <si>
    <t>Изменение прочих остатков денежных средств бюджетов</t>
  </si>
  <si>
    <t>711</t>
  </si>
  <si>
    <t>000.01050201.10.0000.510</t>
  </si>
  <si>
    <t>Х</t>
  </si>
  <si>
    <t>уменьшение остатков средств, всего</t>
  </si>
  <si>
    <t>720</t>
  </si>
  <si>
    <t>113.00000000.00.0000.610</t>
  </si>
  <si>
    <t>721</t>
  </si>
  <si>
    <t>000.01050201.10.0000.610</t>
  </si>
  <si>
    <t>Изменение остатков по расчетам
(стр.810+820)</t>
  </si>
  <si>
    <t>800</t>
  </si>
  <si>
    <t>изменение остатков по расчетам с органами,
организующими исполнение бюджетов (стр.811+812)</t>
  </si>
  <si>
    <t>810</t>
  </si>
  <si>
    <t>из них:
увеличение счетов расчетов
(дебетовый остаток счета 121002000)</t>
  </si>
  <si>
    <t>811</t>
  </si>
  <si>
    <t>уменьшение счетов расчетов 
(кредитовый остаток счета 130405000)</t>
  </si>
  <si>
    <t>812</t>
  </si>
  <si>
    <t xml:space="preserve">Изменение остатков по внутренним расчетам (стр.821+822)
</t>
  </si>
  <si>
    <t>820</t>
  </si>
  <si>
    <t>в том числе:
увеличение остатков по внутренним расчетам</t>
  </si>
  <si>
    <t>821</t>
  </si>
  <si>
    <t>уменьшение остатков по внутренним расчетам</t>
  </si>
  <si>
    <t>822</t>
  </si>
  <si>
    <t>Руководитель</t>
  </si>
  <si>
    <t>Чуфарова Ж. В.</t>
  </si>
  <si>
    <t>Руководитель финансово - экономической службы</t>
  </si>
  <si>
    <t>(подпись)</t>
  </si>
  <si>
    <t>(расшифровка подписи)</t>
  </si>
  <si>
    <t>Главный бухгалтер</t>
  </si>
  <si>
    <t>Заяш А. Ю.</t>
  </si>
  <si>
    <t>4 сентября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</si>
</sst>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indexed="64"/>
      <name val="Arial"/>
      <charset val="1"/>
    </font>
    <font>
      <sz val="7"/>
      <color indexed="8"/>
      <name val="Tahoma"/>
      <charset val="1"/>
    </font>
    <font>
      <sz val="8"/>
      <color indexed="8"/>
      <name val="Tahoma"/>
      <charset val="1"/>
    </font>
    <font>
      <b/>
      <sz val="8"/>
      <color indexed="8"/>
      <name val="Tahoma"/>
      <charset val="1"/>
    </font>
    <font>
      <b/>
      <sz val="7"/>
      <color indexed="8"/>
      <name val="Tahoma"/>
      <charset val="1"/>
    </font>
    <font>
      <i/>
      <sz val="7"/>
      <color indexed="8"/>
      <name val="Tahoma"/>
      <charset val="1"/>
    </font>
    <font>
      <sz val="8"/>
      <color indexed="10"/>
      <name val="Tahoma"/>
      <charset val="1"/>
    </font>
    <font>
      <i/>
      <sz val="8"/>
      <color indexed="8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NumberFormat="1"/>
    <xf numFmtId="0" fontId="1" fillId="2" borderId="0" xfId="0" applyNumberFormat="1" applyFont="1" applyFill="1" applyAlignment="1">
      <alignment horizontal="left" wrapText="1"/>
    </xf>
    <xf numFmtId="0" fontId="2" fillId="2" borderId="0" xfId="0" applyNumberFormat="1" applyFont="1" applyFill="1" applyAlignment="1">
      <alignment horizontal="left" wrapText="1"/>
    </xf>
    <xf numFmtId="0" fontId="7" fillId="2" borderId="0" xfId="0" applyNumberFormat="1" applyFont="1" applyFill="1" applyAlignment="1">
      <alignment horizontal="left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NumberFormat="1" applyFont="1" applyFill="1" applyAlignment="1">
      <alignment horizontal="left" wrapText="1"/>
    </xf>
    <xf numFmtId="0" fontId="2" fillId="2" borderId="5" xfId="0" applyNumberFormat="1" applyFont="1" applyFill="1" applyBorder="1" applyAlignment="1">
      <alignment horizontal="center" wrapText="1"/>
    </xf>
    <xf numFmtId="0" fontId="7" fillId="2" borderId="5" xfId="0" applyNumberFormat="1" applyFont="1" applyFill="1" applyBorder="1" applyAlignment="1">
      <alignment horizontal="center" wrapText="1"/>
    </xf>
    <xf numFmtId="0" fontId="1" fillId="2" borderId="0" xfId="0" applyNumberFormat="1" applyFont="1" applyFill="1" applyAlignment="1">
      <alignment horizontal="left" wrapText="1"/>
    </xf>
    <xf numFmtId="0" fontId="1" fillId="2" borderId="0" xfId="0" applyNumberFormat="1" applyFont="1" applyFill="1" applyAlignment="1">
      <alignment horizontal="center" vertical="top" wrapText="1"/>
    </xf>
    <xf numFmtId="0" fontId="2" fillId="2" borderId="26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8" xfId="0" applyNumberFormat="1" applyFont="1" applyFill="1" applyBorder="1" applyAlignment="1">
      <alignment horizontal="right" vertical="center" wrapText="1"/>
    </xf>
    <xf numFmtId="0" fontId="2" fillId="2" borderId="2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right" vertical="center" wrapText="1"/>
    </xf>
    <xf numFmtId="0" fontId="2" fillId="2" borderId="10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2" fillId="2" borderId="11" xfId="0" applyNumberFormat="1" applyFont="1" applyFill="1" applyBorder="1" applyAlignment="1">
      <alignment horizontal="right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right" vertical="center" wrapText="1"/>
    </xf>
    <xf numFmtId="0" fontId="2" fillId="2" borderId="18" xfId="0" applyNumberFormat="1" applyFont="1" applyFill="1" applyBorder="1" applyAlignment="1">
      <alignment horizontal="center" vertical="center" wrapText="1"/>
    </xf>
    <xf numFmtId="4" fontId="2" fillId="2" borderId="11" xfId="0" applyNumberFormat="1" applyFont="1" applyFill="1" applyBorder="1" applyAlignment="1">
      <alignment horizontal="right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2" borderId="26" xfId="0" applyNumberFormat="1" applyFont="1" applyFill="1" applyBorder="1" applyAlignment="1">
      <alignment horizontal="right" vertical="center" wrapText="1"/>
    </xf>
    <xf numFmtId="0" fontId="2" fillId="2" borderId="27" xfId="0" applyNumberFormat="1" applyFont="1" applyFill="1" applyBorder="1" applyAlignment="1">
      <alignment horizontal="right" vertical="center" wrapText="1"/>
    </xf>
    <xf numFmtId="0" fontId="2" fillId="2" borderId="14" xfId="0" applyNumberFormat="1" applyFont="1" applyFill="1" applyBorder="1" applyAlignment="1">
      <alignment horizontal="right" vertical="center" wrapText="1"/>
    </xf>
    <xf numFmtId="4" fontId="2" fillId="2" borderId="14" xfId="0" applyNumberFormat="1" applyFont="1" applyFill="1" applyBorder="1" applyAlignment="1">
      <alignment horizontal="right" vertical="center" wrapText="1"/>
    </xf>
    <xf numFmtId="0" fontId="2" fillId="2" borderId="25" xfId="0" applyNumberFormat="1" applyFont="1" applyFill="1" applyBorder="1" applyAlignment="1">
      <alignment horizontal="right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4" fontId="2" fillId="2" borderId="24" xfId="0" applyNumberFormat="1" applyFont="1" applyFill="1" applyBorder="1" applyAlignment="1">
      <alignment horizontal="right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>
      <alignment horizontal="center" vertical="center" wrapText="1"/>
    </xf>
    <xf numFmtId="0" fontId="2" fillId="2" borderId="22" xfId="0" applyNumberFormat="1" applyFont="1" applyFill="1" applyBorder="1" applyAlignment="1">
      <alignment horizontal="right" wrapText="1"/>
    </xf>
    <xf numFmtId="0" fontId="2" fillId="2" borderId="21" xfId="0" applyNumberFormat="1" applyFont="1" applyFill="1" applyBorder="1" applyAlignment="1">
      <alignment horizontal="right" wrapText="1"/>
    </xf>
    <xf numFmtId="4" fontId="2" fillId="2" borderId="21" xfId="0" applyNumberFormat="1" applyFont="1" applyFill="1" applyBorder="1" applyAlignment="1">
      <alignment horizontal="right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2" fillId="2" borderId="23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Alignment="1">
      <alignment horizontal="center" wrapText="1"/>
    </xf>
    <xf numFmtId="4" fontId="2" fillId="2" borderId="2" xfId="0" applyNumberFormat="1" applyFont="1" applyFill="1" applyBorder="1" applyAlignment="1">
      <alignment horizontal="right" vertical="center" wrapText="1"/>
    </xf>
    <xf numFmtId="0" fontId="2" fillId="2" borderId="2" xfId="0" applyNumberFormat="1" applyFont="1" applyFill="1" applyBorder="1" applyAlignment="1">
      <alignment horizontal="right" vertical="center" wrapText="1"/>
    </xf>
    <xf numFmtId="4" fontId="2" fillId="2" borderId="19" xfId="0" applyNumberFormat="1" applyFont="1" applyFill="1" applyBorder="1" applyAlignment="1">
      <alignment horizontal="right" vertical="center" wrapText="1"/>
    </xf>
    <xf numFmtId="0" fontId="2" fillId="2" borderId="2" xfId="0" applyNumberFormat="1" applyFont="1" applyFill="1" applyBorder="1" applyAlignment="1">
      <alignment horizontal="left" vertical="center" wrapText="1"/>
    </xf>
    <xf numFmtId="0" fontId="2" fillId="2" borderId="18" xfId="0" applyNumberFormat="1" applyFont="1" applyFill="1" applyBorder="1" applyAlignment="1">
      <alignment horizontal="left" vertical="center" wrapText="1"/>
    </xf>
    <xf numFmtId="0" fontId="2" fillId="2" borderId="19" xfId="0" applyNumberFormat="1" applyFont="1" applyFill="1" applyBorder="1" applyAlignment="1">
      <alignment horizontal="right" vertical="center" wrapText="1"/>
    </xf>
    <xf numFmtId="0" fontId="2" fillId="2" borderId="15" xfId="0" applyNumberFormat="1" applyFont="1" applyFill="1" applyBorder="1" applyAlignment="1">
      <alignment horizontal="right" wrapText="1"/>
    </xf>
    <xf numFmtId="4" fontId="2" fillId="2" borderId="15" xfId="0" applyNumberFormat="1" applyFont="1" applyFill="1" applyBorder="1" applyAlignment="1">
      <alignment horizontal="right" wrapText="1"/>
    </xf>
    <xf numFmtId="4" fontId="2" fillId="2" borderId="16" xfId="0" applyNumberFormat="1" applyFont="1" applyFill="1" applyBorder="1" applyAlignment="1">
      <alignment horizontal="right" wrapText="1"/>
    </xf>
    <xf numFmtId="0" fontId="2" fillId="2" borderId="13" xfId="0" applyNumberFormat="1" applyFont="1" applyFill="1" applyBorder="1" applyAlignment="1">
      <alignment horizontal="center" vertical="center" wrapText="1"/>
    </xf>
    <xf numFmtId="4" fontId="2" fillId="2" borderId="19" xfId="0" applyNumberFormat="1" applyFont="1" applyFill="1" applyBorder="1" applyAlignment="1">
      <alignment horizontal="right" wrapText="1"/>
    </xf>
    <xf numFmtId="4" fontId="2" fillId="2" borderId="2" xfId="0" applyNumberFormat="1" applyFont="1" applyFill="1" applyBorder="1" applyAlignment="1">
      <alignment horizontal="righ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center" wrapText="1"/>
    </xf>
    <xf numFmtId="0" fontId="2" fillId="2" borderId="18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right" wrapText="1"/>
    </xf>
    <xf numFmtId="0" fontId="2" fillId="2" borderId="19" xfId="0" applyNumberFormat="1" applyFont="1" applyFill="1" applyBorder="1" applyAlignment="1">
      <alignment horizontal="right" wrapText="1"/>
    </xf>
    <xf numFmtId="4" fontId="6" fillId="2" borderId="2" xfId="0" applyNumberFormat="1" applyFont="1" applyFill="1" applyBorder="1" applyAlignment="1">
      <alignment horizontal="right" wrapText="1"/>
    </xf>
    <xf numFmtId="0" fontId="2" fillId="2" borderId="15" xfId="0" applyNumberFormat="1" applyFont="1" applyFill="1" applyBorder="1" applyAlignment="1">
      <alignment horizontal="right" vertical="top" wrapText="1"/>
    </xf>
    <xf numFmtId="4" fontId="2" fillId="2" borderId="15" xfId="0" applyNumberFormat="1" applyFont="1" applyFill="1" applyBorder="1" applyAlignment="1">
      <alignment horizontal="right" vertical="top" wrapText="1"/>
    </xf>
    <xf numFmtId="4" fontId="2" fillId="2" borderId="16" xfId="0" applyNumberFormat="1" applyFont="1" applyFill="1" applyBorder="1" applyAlignment="1">
      <alignment horizontal="right" vertical="top" wrapText="1"/>
    </xf>
    <xf numFmtId="0" fontId="2" fillId="2" borderId="2" xfId="0" applyNumberFormat="1" applyFont="1" applyFill="1" applyBorder="1" applyAlignment="1">
      <alignment horizontal="center" vertical="top" wrapText="1"/>
    </xf>
    <xf numFmtId="0" fontId="2" fillId="2" borderId="13" xfId="0" applyNumberFormat="1" applyFont="1" applyFill="1" applyBorder="1" applyAlignment="1">
      <alignment horizontal="center" vertical="top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Alignment="1">
      <alignment horizontal="right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Alignment="1">
      <alignment horizontal="left" vertical="center" wrapText="1"/>
    </xf>
    <xf numFmtId="0" fontId="5" fillId="2" borderId="5" xfId="0" applyNumberFormat="1" applyFont="1" applyFill="1" applyBorder="1" applyAlignment="1">
      <alignment horizontal="left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Alignment="1">
      <alignment horizontal="right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14" fontId="1" fillId="2" borderId="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V96"/>
  <sheetViews>
    <sheetView tabSelected="1" workbookViewId="0">
      <selection sqref="A1:AV1"/>
    </sheetView>
  </sheetViews>
  <sheetFormatPr defaultRowHeight="12.75" x14ac:dyDescent="0.2"/>
  <cols>
    <col min="1" max="1" width="10.7109375" style="1" customWidth="1"/>
    <col min="2" max="2" width="0.140625" style="1" customWidth="1"/>
    <col min="3" max="3" width="4.7109375" style="1" customWidth="1"/>
    <col min="4" max="4" width="0.140625" style="1" customWidth="1"/>
    <col min="5" max="5" width="1.7109375" style="1" customWidth="1"/>
    <col min="6" max="6" width="9.7109375" style="1" customWidth="1"/>
    <col min="7" max="7" width="3.7109375" style="1" customWidth="1"/>
    <col min="8" max="8" width="2.7109375" style="1" customWidth="1"/>
    <col min="9" max="9" width="1.7109375" style="1" customWidth="1"/>
    <col min="10" max="10" width="0.140625" style="1" customWidth="1"/>
    <col min="11" max="11" width="1.7109375" style="1" customWidth="1"/>
    <col min="12" max="13" width="3.7109375" style="1" customWidth="1"/>
    <col min="14" max="14" width="1.7109375" style="1" customWidth="1"/>
    <col min="15" max="15" width="3.7109375" style="1" customWidth="1"/>
    <col min="16" max="16" width="2.7109375" style="1" customWidth="1"/>
    <col min="17" max="17" width="8.7109375" style="1" customWidth="1"/>
    <col min="18" max="18" width="6.7109375" style="1" customWidth="1"/>
    <col min="19" max="19" width="3.7109375" style="1" customWidth="1"/>
    <col min="20" max="20" width="2.7109375" style="1" customWidth="1"/>
    <col min="21" max="22" width="1.7109375" style="1" customWidth="1"/>
    <col min="23" max="24" width="2.7109375" style="1" customWidth="1"/>
    <col min="25" max="25" width="4.7109375" style="1" customWidth="1"/>
    <col min="26" max="26" width="3.7109375" style="1" customWidth="1"/>
    <col min="27" max="27" width="1.7109375" style="1" customWidth="1"/>
    <col min="28" max="28" width="10.7109375" style="1" customWidth="1"/>
    <col min="29" max="29" width="1.7109375" style="1" customWidth="1"/>
    <col min="30" max="30" width="2.7109375" style="1" customWidth="1"/>
    <col min="31" max="31" width="8.7109375" style="1" customWidth="1"/>
    <col min="32" max="32" width="3.7109375" style="1" customWidth="1"/>
    <col min="33" max="33" width="2.7109375" style="1" customWidth="1"/>
    <col min="34" max="34" width="4.7109375" style="1" customWidth="1"/>
    <col min="35" max="35" width="2.7109375" style="1" customWidth="1"/>
    <col min="36" max="36" width="0.140625" style="1" customWidth="1"/>
    <col min="37" max="37" width="5.7109375" style="1" customWidth="1"/>
    <col min="38" max="38" width="1.7109375" style="1" customWidth="1"/>
    <col min="39" max="39" width="4.7109375" style="1" customWidth="1"/>
    <col min="40" max="40" width="1.7109375" style="1" customWidth="1"/>
    <col min="41" max="41" width="2.7109375" style="1" customWidth="1"/>
    <col min="42" max="42" width="0.140625" style="1" customWidth="1"/>
    <col min="43" max="43" width="5.7109375" style="1" customWidth="1"/>
    <col min="44" max="44" width="1.7109375" style="1" customWidth="1"/>
    <col min="45" max="45" width="2.7109375" style="1" customWidth="1"/>
    <col min="46" max="47" width="1.7109375" style="1" customWidth="1"/>
    <col min="48" max="48" width="11.7109375" style="1" customWidth="1"/>
  </cols>
  <sheetData>
    <row r="1" spans="1:48" s="1" customFormat="1" ht="12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</row>
    <row r="2" spans="1:48" s="1" customFormat="1" ht="14.1" customHeight="1" x14ac:dyDescent="0.2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</row>
    <row r="3" spans="1:48" s="1" customFormat="1" ht="14.1" customHeight="1" x14ac:dyDescent="0.2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</row>
    <row r="4" spans="1:48" s="1" customFormat="1" ht="14.1" customHeight="1" x14ac:dyDescent="0.2">
      <c r="A4" s="77" t="s">
        <v>3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</row>
    <row r="5" spans="1:48" s="1" customFormat="1" ht="14.1" customHeight="1" x14ac:dyDescent="0.2">
      <c r="A5" s="77" t="s">
        <v>4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13" t="s">
        <v>5</v>
      </c>
      <c r="AV5" s="13"/>
    </row>
    <row r="6" spans="1:48" s="1" customFormat="1" ht="14.1" customHeight="1" x14ac:dyDescent="0.2">
      <c r="A6" s="77" t="s">
        <v>6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0" t="s">
        <v>7</v>
      </c>
      <c r="AP6" s="70"/>
      <c r="AQ6" s="70"/>
      <c r="AR6" s="70"/>
      <c r="AS6" s="70"/>
      <c r="AT6" s="70"/>
      <c r="AU6" s="78" t="s">
        <v>8</v>
      </c>
      <c r="AV6" s="78"/>
    </row>
    <row r="7" spans="1:48" s="1" customFormat="1" ht="12" customHeight="1" x14ac:dyDescent="0.2">
      <c r="A7" s="79" t="s">
        <v>6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80" t="s">
        <v>9</v>
      </c>
      <c r="X7" s="80"/>
      <c r="Y7" s="80"/>
      <c r="Z7" s="80"/>
      <c r="AA7" s="80"/>
      <c r="AB7" s="80"/>
      <c r="AC7" s="80"/>
      <c r="AD7" s="70" t="s">
        <v>10</v>
      </c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81">
        <v>42644</v>
      </c>
      <c r="AV7" s="81"/>
    </row>
    <row r="8" spans="1:48" s="1" customFormat="1" ht="12" customHeight="1" x14ac:dyDescent="0.2">
      <c r="A8" s="72" t="s">
        <v>11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4" t="s">
        <v>6</v>
      </c>
      <c r="AV8" s="74"/>
    </row>
    <row r="9" spans="1:48" s="1" customFormat="1" ht="12" customHeight="1" x14ac:dyDescent="0.2">
      <c r="A9" s="72" t="s">
        <v>12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5" t="s">
        <v>6</v>
      </c>
      <c r="AV9" s="75"/>
    </row>
    <row r="10" spans="1:48" s="1" customFormat="1" ht="12" customHeight="1" x14ac:dyDescent="0.2">
      <c r="A10" s="72" t="s">
        <v>13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0" t="s">
        <v>14</v>
      </c>
      <c r="AQ10" s="70"/>
      <c r="AR10" s="70"/>
      <c r="AS10" s="70"/>
      <c r="AT10" s="70"/>
      <c r="AU10" s="76" t="s">
        <v>15</v>
      </c>
      <c r="AV10" s="76"/>
    </row>
    <row r="11" spans="1:48" s="1" customFormat="1" ht="12" customHeight="1" x14ac:dyDescent="0.2">
      <c r="A11" s="72" t="s">
        <v>16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 t="s">
        <v>17</v>
      </c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0" t="s">
        <v>18</v>
      </c>
      <c r="AQ11" s="70"/>
      <c r="AR11" s="70"/>
      <c r="AS11" s="70"/>
      <c r="AT11" s="70"/>
      <c r="AU11" s="69" t="s">
        <v>19</v>
      </c>
      <c r="AV11" s="69"/>
    </row>
    <row r="12" spans="1:48" s="1" customFormat="1" ht="12" customHeight="1" x14ac:dyDescent="0.2">
      <c r="A12" s="9" t="s">
        <v>20</v>
      </c>
      <c r="B12" s="9"/>
      <c r="C12" s="9"/>
      <c r="D12" s="9"/>
      <c r="E12" s="9"/>
      <c r="F12" s="73" t="s">
        <v>21</v>
      </c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0" t="s">
        <v>22</v>
      </c>
      <c r="AQ12" s="70"/>
      <c r="AR12" s="70"/>
      <c r="AS12" s="70"/>
      <c r="AT12" s="70"/>
      <c r="AU12" s="69" t="s">
        <v>6</v>
      </c>
      <c r="AV12" s="69"/>
    </row>
    <row r="13" spans="1:48" s="1" customFormat="1" ht="12" customHeight="1" x14ac:dyDescent="0.2">
      <c r="A13" s="2" t="s">
        <v>23</v>
      </c>
      <c r="B13" s="9" t="s">
        <v>24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69" t="s">
        <v>6</v>
      </c>
      <c r="AV13" s="69"/>
    </row>
    <row r="14" spans="1:48" s="1" customFormat="1" ht="12.95" customHeight="1" x14ac:dyDescent="0.2">
      <c r="A14" s="9" t="s">
        <v>25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70" t="s">
        <v>26</v>
      </c>
      <c r="AR14" s="70"/>
      <c r="AS14" s="70"/>
      <c r="AT14" s="70"/>
      <c r="AU14" s="71" t="s">
        <v>27</v>
      </c>
      <c r="AV14" s="71"/>
    </row>
    <row r="15" spans="1:48" s="1" customFormat="1" ht="14.1" customHeight="1" x14ac:dyDescent="0.2">
      <c r="A15" s="45" t="s">
        <v>28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</row>
    <row r="16" spans="1:48" s="1" customFormat="1" ht="12.95" customHeight="1" x14ac:dyDescent="0.2">
      <c r="A16" s="39" t="s">
        <v>29</v>
      </c>
      <c r="B16" s="39"/>
      <c r="C16" s="39"/>
      <c r="D16" s="39"/>
      <c r="E16" s="39"/>
      <c r="F16" s="39"/>
      <c r="G16" s="39"/>
      <c r="H16" s="39"/>
      <c r="I16" s="39"/>
      <c r="J16" s="39"/>
      <c r="K16" s="38" t="s">
        <v>30</v>
      </c>
      <c r="L16" s="38"/>
      <c r="M16" s="38"/>
      <c r="N16" s="38" t="s">
        <v>31</v>
      </c>
      <c r="O16" s="38"/>
      <c r="P16" s="38"/>
      <c r="Q16" s="38"/>
      <c r="R16" s="38"/>
      <c r="S16" s="38" t="s">
        <v>32</v>
      </c>
      <c r="T16" s="38"/>
      <c r="U16" s="38"/>
      <c r="V16" s="38"/>
      <c r="W16" s="38"/>
      <c r="X16" s="38"/>
      <c r="Y16" s="38"/>
      <c r="Z16" s="38" t="s">
        <v>33</v>
      </c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 t="s">
        <v>38</v>
      </c>
      <c r="AS16" s="38"/>
      <c r="AT16" s="38"/>
      <c r="AU16" s="38"/>
      <c r="AV16" s="38"/>
    </row>
    <row r="17" spans="1:48" s="1" customFormat="1" ht="21" customHeight="1" x14ac:dyDescent="0.2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 t="s">
        <v>34</v>
      </c>
      <c r="AA17" s="38"/>
      <c r="AB17" s="38"/>
      <c r="AC17" s="38" t="s">
        <v>35</v>
      </c>
      <c r="AD17" s="38"/>
      <c r="AE17" s="38"/>
      <c r="AF17" s="38"/>
      <c r="AG17" s="38" t="s">
        <v>36</v>
      </c>
      <c r="AH17" s="38"/>
      <c r="AI17" s="38"/>
      <c r="AJ17" s="38"/>
      <c r="AK17" s="38"/>
      <c r="AL17" s="38" t="s">
        <v>37</v>
      </c>
      <c r="AM17" s="38"/>
      <c r="AN17" s="38"/>
      <c r="AO17" s="38"/>
      <c r="AP17" s="38"/>
      <c r="AQ17" s="38"/>
      <c r="AR17" s="38"/>
      <c r="AS17" s="38"/>
      <c r="AT17" s="38"/>
      <c r="AU17" s="38"/>
      <c r="AV17" s="38"/>
    </row>
    <row r="18" spans="1:48" s="1" customFormat="1" ht="14.1" customHeight="1" x14ac:dyDescent="0.2">
      <c r="A18" s="39" t="s">
        <v>39</v>
      </c>
      <c r="B18" s="39"/>
      <c r="C18" s="39"/>
      <c r="D18" s="39"/>
      <c r="E18" s="39"/>
      <c r="F18" s="39"/>
      <c r="G18" s="39"/>
      <c r="H18" s="39"/>
      <c r="I18" s="39"/>
      <c r="J18" s="39"/>
      <c r="K18" s="38" t="s">
        <v>40</v>
      </c>
      <c r="L18" s="38"/>
      <c r="M18" s="38"/>
      <c r="N18" s="38" t="s">
        <v>41</v>
      </c>
      <c r="O18" s="38"/>
      <c r="P18" s="38"/>
      <c r="Q18" s="38"/>
      <c r="R18" s="38"/>
      <c r="S18" s="38" t="s">
        <v>42</v>
      </c>
      <c r="T18" s="38"/>
      <c r="U18" s="38"/>
      <c r="V18" s="38"/>
      <c r="W18" s="38"/>
      <c r="X18" s="38"/>
      <c r="Y18" s="38"/>
      <c r="Z18" s="38" t="s">
        <v>43</v>
      </c>
      <c r="AA18" s="38"/>
      <c r="AB18" s="38"/>
      <c r="AC18" s="38" t="s">
        <v>44</v>
      </c>
      <c r="AD18" s="38"/>
      <c r="AE18" s="38"/>
      <c r="AF18" s="38"/>
      <c r="AG18" s="38" t="s">
        <v>45</v>
      </c>
      <c r="AH18" s="38"/>
      <c r="AI18" s="38"/>
      <c r="AJ18" s="38"/>
      <c r="AK18" s="38"/>
      <c r="AL18" s="38" t="s">
        <v>46</v>
      </c>
      <c r="AM18" s="38"/>
      <c r="AN18" s="38"/>
      <c r="AO18" s="38"/>
      <c r="AP18" s="38"/>
      <c r="AQ18" s="38"/>
      <c r="AR18" s="38" t="s">
        <v>47</v>
      </c>
      <c r="AS18" s="38"/>
      <c r="AT18" s="38"/>
      <c r="AU18" s="38"/>
      <c r="AV18" s="38"/>
    </row>
    <row r="19" spans="1:48" s="1" customFormat="1" ht="24" customHeight="1" x14ac:dyDescent="0.2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67" t="s">
        <v>49</v>
      </c>
      <c r="L19" s="67"/>
      <c r="M19" s="67"/>
      <c r="N19" s="68" t="s">
        <v>50</v>
      </c>
      <c r="O19" s="68"/>
      <c r="P19" s="68"/>
      <c r="Q19" s="68"/>
      <c r="R19" s="68"/>
      <c r="S19" s="65">
        <f>6013436</f>
        <v>6013436</v>
      </c>
      <c r="T19" s="65"/>
      <c r="U19" s="65"/>
      <c r="V19" s="65"/>
      <c r="W19" s="65"/>
      <c r="X19" s="65"/>
      <c r="Y19" s="65"/>
      <c r="Z19" s="65">
        <f>4696014.68</f>
        <v>4696014.68</v>
      </c>
      <c r="AA19" s="65"/>
      <c r="AB19" s="65"/>
      <c r="AC19" s="64" t="s">
        <v>51</v>
      </c>
      <c r="AD19" s="64"/>
      <c r="AE19" s="64"/>
      <c r="AF19" s="64"/>
      <c r="AG19" s="64" t="s">
        <v>51</v>
      </c>
      <c r="AH19" s="64"/>
      <c r="AI19" s="64"/>
      <c r="AJ19" s="64"/>
      <c r="AK19" s="64"/>
      <c r="AL19" s="65">
        <f>4696014.68</f>
        <v>4696014.68</v>
      </c>
      <c r="AM19" s="65"/>
      <c r="AN19" s="65"/>
      <c r="AO19" s="65"/>
      <c r="AP19" s="65"/>
      <c r="AQ19" s="65"/>
      <c r="AR19" s="66">
        <f>1317421.32</f>
        <v>1317421.32</v>
      </c>
      <c r="AS19" s="66"/>
      <c r="AT19" s="66"/>
      <c r="AU19" s="66"/>
      <c r="AV19" s="66"/>
    </row>
    <row r="20" spans="1:48" s="1" customFormat="1" ht="45" customHeight="1" x14ac:dyDescent="0.2">
      <c r="A20" s="58" t="s">
        <v>52</v>
      </c>
      <c r="B20" s="58"/>
      <c r="C20" s="58"/>
      <c r="D20" s="58"/>
      <c r="E20" s="58"/>
      <c r="F20" s="58"/>
      <c r="G20" s="58"/>
      <c r="H20" s="58"/>
      <c r="I20" s="58"/>
      <c r="J20" s="58"/>
      <c r="K20" s="59" t="s">
        <v>53</v>
      </c>
      <c r="L20" s="59"/>
      <c r="M20" s="59"/>
      <c r="N20" s="60" t="s">
        <v>54</v>
      </c>
      <c r="O20" s="60"/>
      <c r="P20" s="60"/>
      <c r="Q20" s="60"/>
      <c r="R20" s="60"/>
      <c r="S20" s="57">
        <f>214300</f>
        <v>214300</v>
      </c>
      <c r="T20" s="57"/>
      <c r="U20" s="57"/>
      <c r="V20" s="57"/>
      <c r="W20" s="57"/>
      <c r="X20" s="57"/>
      <c r="Y20" s="57"/>
      <c r="Z20" s="57">
        <f>237909.82</f>
        <v>237909.82</v>
      </c>
      <c r="AA20" s="57"/>
      <c r="AB20" s="57"/>
      <c r="AC20" s="61" t="s">
        <v>51</v>
      </c>
      <c r="AD20" s="61"/>
      <c r="AE20" s="61"/>
      <c r="AF20" s="61"/>
      <c r="AG20" s="61" t="s">
        <v>51</v>
      </c>
      <c r="AH20" s="61"/>
      <c r="AI20" s="61"/>
      <c r="AJ20" s="61"/>
      <c r="AK20" s="61"/>
      <c r="AL20" s="57">
        <f>237909.82</f>
        <v>237909.82</v>
      </c>
      <c r="AM20" s="57"/>
      <c r="AN20" s="57"/>
      <c r="AO20" s="57"/>
      <c r="AP20" s="57"/>
      <c r="AQ20" s="57"/>
      <c r="AR20" s="62" t="s">
        <v>51</v>
      </c>
      <c r="AS20" s="62"/>
      <c r="AT20" s="62"/>
      <c r="AU20" s="62"/>
      <c r="AV20" s="62"/>
    </row>
    <row r="21" spans="1:48" s="1" customFormat="1" ht="66" customHeight="1" x14ac:dyDescent="0.2">
      <c r="A21" s="58" t="s">
        <v>55</v>
      </c>
      <c r="B21" s="58"/>
      <c r="C21" s="58"/>
      <c r="D21" s="58"/>
      <c r="E21" s="58"/>
      <c r="F21" s="58"/>
      <c r="G21" s="58"/>
      <c r="H21" s="58"/>
      <c r="I21" s="58"/>
      <c r="J21" s="58"/>
      <c r="K21" s="59" t="s">
        <v>56</v>
      </c>
      <c r="L21" s="59"/>
      <c r="M21" s="59"/>
      <c r="N21" s="60" t="s">
        <v>57</v>
      </c>
      <c r="O21" s="60"/>
      <c r="P21" s="60"/>
      <c r="Q21" s="60"/>
      <c r="R21" s="60"/>
      <c r="S21" s="57">
        <f>8600</f>
        <v>8600</v>
      </c>
      <c r="T21" s="57"/>
      <c r="U21" s="57"/>
      <c r="V21" s="57"/>
      <c r="W21" s="57"/>
      <c r="X21" s="57"/>
      <c r="Y21" s="57"/>
      <c r="Z21" s="57">
        <f>3791.84</f>
        <v>3791.84</v>
      </c>
      <c r="AA21" s="57"/>
      <c r="AB21" s="57"/>
      <c r="AC21" s="61" t="s">
        <v>51</v>
      </c>
      <c r="AD21" s="61"/>
      <c r="AE21" s="61"/>
      <c r="AF21" s="61"/>
      <c r="AG21" s="61" t="s">
        <v>51</v>
      </c>
      <c r="AH21" s="61"/>
      <c r="AI21" s="61"/>
      <c r="AJ21" s="61"/>
      <c r="AK21" s="61"/>
      <c r="AL21" s="57">
        <f>3791.84</f>
        <v>3791.84</v>
      </c>
      <c r="AM21" s="57"/>
      <c r="AN21" s="57"/>
      <c r="AO21" s="57"/>
      <c r="AP21" s="57"/>
      <c r="AQ21" s="57"/>
      <c r="AR21" s="56">
        <f>4808.16</f>
        <v>4808.16</v>
      </c>
      <c r="AS21" s="56"/>
      <c r="AT21" s="56"/>
      <c r="AU21" s="56"/>
      <c r="AV21" s="56"/>
    </row>
    <row r="22" spans="1:48" s="1" customFormat="1" ht="66" customHeight="1" x14ac:dyDescent="0.2">
      <c r="A22" s="58" t="s">
        <v>58</v>
      </c>
      <c r="B22" s="58"/>
      <c r="C22" s="58"/>
      <c r="D22" s="58"/>
      <c r="E22" s="58"/>
      <c r="F22" s="58"/>
      <c r="G22" s="58"/>
      <c r="H22" s="58"/>
      <c r="I22" s="58"/>
      <c r="J22" s="58"/>
      <c r="K22" s="59" t="s">
        <v>59</v>
      </c>
      <c r="L22" s="59"/>
      <c r="M22" s="59"/>
      <c r="N22" s="60" t="s">
        <v>60</v>
      </c>
      <c r="O22" s="60"/>
      <c r="P22" s="60"/>
      <c r="Q22" s="60"/>
      <c r="R22" s="60"/>
      <c r="S22" s="57">
        <f>436300</f>
        <v>436300</v>
      </c>
      <c r="T22" s="57"/>
      <c r="U22" s="57"/>
      <c r="V22" s="57"/>
      <c r="W22" s="57"/>
      <c r="X22" s="57"/>
      <c r="Y22" s="57"/>
      <c r="Z22" s="57">
        <f>498986.61</f>
        <v>498986.61</v>
      </c>
      <c r="AA22" s="57"/>
      <c r="AB22" s="57"/>
      <c r="AC22" s="61" t="s">
        <v>51</v>
      </c>
      <c r="AD22" s="61"/>
      <c r="AE22" s="61"/>
      <c r="AF22" s="61"/>
      <c r="AG22" s="61" t="s">
        <v>51</v>
      </c>
      <c r="AH22" s="61"/>
      <c r="AI22" s="61"/>
      <c r="AJ22" s="61"/>
      <c r="AK22" s="61"/>
      <c r="AL22" s="57">
        <f>498986.61</f>
        <v>498986.61</v>
      </c>
      <c r="AM22" s="57"/>
      <c r="AN22" s="57"/>
      <c r="AO22" s="57"/>
      <c r="AP22" s="57"/>
      <c r="AQ22" s="57"/>
      <c r="AR22" s="62" t="s">
        <v>51</v>
      </c>
      <c r="AS22" s="62"/>
      <c r="AT22" s="62"/>
      <c r="AU22" s="62"/>
      <c r="AV22" s="62"/>
    </row>
    <row r="23" spans="1:48" s="1" customFormat="1" ht="66" customHeight="1" x14ac:dyDescent="0.2">
      <c r="A23" s="58" t="s">
        <v>61</v>
      </c>
      <c r="B23" s="58"/>
      <c r="C23" s="58"/>
      <c r="D23" s="58"/>
      <c r="E23" s="58"/>
      <c r="F23" s="58"/>
      <c r="G23" s="58"/>
      <c r="H23" s="58"/>
      <c r="I23" s="58"/>
      <c r="J23" s="58"/>
      <c r="K23" s="59" t="s">
        <v>62</v>
      </c>
      <c r="L23" s="59"/>
      <c r="M23" s="59"/>
      <c r="N23" s="60" t="s">
        <v>63</v>
      </c>
      <c r="O23" s="60"/>
      <c r="P23" s="60"/>
      <c r="Q23" s="60"/>
      <c r="R23" s="60"/>
      <c r="S23" s="57">
        <f>4000</f>
        <v>4000</v>
      </c>
      <c r="T23" s="57"/>
      <c r="U23" s="57"/>
      <c r="V23" s="57"/>
      <c r="W23" s="57"/>
      <c r="X23" s="57"/>
      <c r="Y23" s="57"/>
      <c r="Z23" s="63">
        <f>-32851.51</f>
        <v>-32851.51</v>
      </c>
      <c r="AA23" s="63"/>
      <c r="AB23" s="63"/>
      <c r="AC23" s="61" t="s">
        <v>51</v>
      </c>
      <c r="AD23" s="61"/>
      <c r="AE23" s="61"/>
      <c r="AF23" s="61"/>
      <c r="AG23" s="61" t="s">
        <v>51</v>
      </c>
      <c r="AH23" s="61"/>
      <c r="AI23" s="61"/>
      <c r="AJ23" s="61"/>
      <c r="AK23" s="61"/>
      <c r="AL23" s="63">
        <f>-32851.51</f>
        <v>-32851.51</v>
      </c>
      <c r="AM23" s="63"/>
      <c r="AN23" s="63"/>
      <c r="AO23" s="63"/>
      <c r="AP23" s="63"/>
      <c r="AQ23" s="63"/>
      <c r="AR23" s="56">
        <f>36851.51</f>
        <v>36851.51</v>
      </c>
      <c r="AS23" s="56"/>
      <c r="AT23" s="56"/>
      <c r="AU23" s="56"/>
      <c r="AV23" s="56"/>
    </row>
    <row r="24" spans="1:48" s="1" customFormat="1" ht="66" customHeight="1" x14ac:dyDescent="0.2">
      <c r="A24" s="58" t="s">
        <v>64</v>
      </c>
      <c r="B24" s="58"/>
      <c r="C24" s="58"/>
      <c r="D24" s="58"/>
      <c r="E24" s="58"/>
      <c r="F24" s="58"/>
      <c r="G24" s="58"/>
      <c r="H24" s="58"/>
      <c r="I24" s="58"/>
      <c r="J24" s="58"/>
      <c r="K24" s="59" t="s">
        <v>65</v>
      </c>
      <c r="L24" s="59"/>
      <c r="M24" s="59"/>
      <c r="N24" s="60" t="s">
        <v>66</v>
      </c>
      <c r="O24" s="60"/>
      <c r="P24" s="60"/>
      <c r="Q24" s="60"/>
      <c r="R24" s="60"/>
      <c r="S24" s="57">
        <f>222800</f>
        <v>222800</v>
      </c>
      <c r="T24" s="57"/>
      <c r="U24" s="57"/>
      <c r="V24" s="57"/>
      <c r="W24" s="57"/>
      <c r="X24" s="57"/>
      <c r="Y24" s="57"/>
      <c r="Z24" s="57">
        <f>67813.08</f>
        <v>67813.08</v>
      </c>
      <c r="AA24" s="57"/>
      <c r="AB24" s="57"/>
      <c r="AC24" s="61" t="s">
        <v>51</v>
      </c>
      <c r="AD24" s="61"/>
      <c r="AE24" s="61"/>
      <c r="AF24" s="61"/>
      <c r="AG24" s="61" t="s">
        <v>51</v>
      </c>
      <c r="AH24" s="61"/>
      <c r="AI24" s="61"/>
      <c r="AJ24" s="61"/>
      <c r="AK24" s="61"/>
      <c r="AL24" s="57">
        <f>67813.08</f>
        <v>67813.08</v>
      </c>
      <c r="AM24" s="57"/>
      <c r="AN24" s="57"/>
      <c r="AO24" s="57"/>
      <c r="AP24" s="57"/>
      <c r="AQ24" s="57"/>
      <c r="AR24" s="56">
        <f>154986.92</f>
        <v>154986.92000000001</v>
      </c>
      <c r="AS24" s="56"/>
      <c r="AT24" s="56"/>
      <c r="AU24" s="56"/>
      <c r="AV24" s="56"/>
    </row>
    <row r="25" spans="1:48" s="1" customFormat="1" ht="33.950000000000003" customHeight="1" x14ac:dyDescent="0.2">
      <c r="A25" s="58" t="s">
        <v>67</v>
      </c>
      <c r="B25" s="58"/>
      <c r="C25" s="58"/>
      <c r="D25" s="58"/>
      <c r="E25" s="58"/>
      <c r="F25" s="58"/>
      <c r="G25" s="58"/>
      <c r="H25" s="58"/>
      <c r="I25" s="58"/>
      <c r="J25" s="58"/>
      <c r="K25" s="59" t="s">
        <v>68</v>
      </c>
      <c r="L25" s="59"/>
      <c r="M25" s="59"/>
      <c r="N25" s="60" t="s">
        <v>69</v>
      </c>
      <c r="O25" s="60"/>
      <c r="P25" s="60"/>
      <c r="Q25" s="60"/>
      <c r="R25" s="60"/>
      <c r="S25" s="57">
        <f>30000</f>
        <v>30000</v>
      </c>
      <c r="T25" s="57"/>
      <c r="U25" s="57"/>
      <c r="V25" s="57"/>
      <c r="W25" s="57"/>
      <c r="X25" s="57"/>
      <c r="Y25" s="57"/>
      <c r="Z25" s="57">
        <f>7575</f>
        <v>7575</v>
      </c>
      <c r="AA25" s="57"/>
      <c r="AB25" s="57"/>
      <c r="AC25" s="61" t="s">
        <v>51</v>
      </c>
      <c r="AD25" s="61"/>
      <c r="AE25" s="61"/>
      <c r="AF25" s="61"/>
      <c r="AG25" s="61" t="s">
        <v>51</v>
      </c>
      <c r="AH25" s="61"/>
      <c r="AI25" s="61"/>
      <c r="AJ25" s="61"/>
      <c r="AK25" s="61"/>
      <c r="AL25" s="57">
        <f>7575</f>
        <v>7575</v>
      </c>
      <c r="AM25" s="57"/>
      <c r="AN25" s="57"/>
      <c r="AO25" s="57"/>
      <c r="AP25" s="57"/>
      <c r="AQ25" s="57"/>
      <c r="AR25" s="56">
        <f>22425</f>
        <v>22425</v>
      </c>
      <c r="AS25" s="56"/>
      <c r="AT25" s="56"/>
      <c r="AU25" s="56"/>
      <c r="AV25" s="56"/>
    </row>
    <row r="26" spans="1:48" s="1" customFormat="1" ht="24" customHeight="1" x14ac:dyDescent="0.2">
      <c r="A26" s="58" t="s">
        <v>70</v>
      </c>
      <c r="B26" s="58"/>
      <c r="C26" s="58"/>
      <c r="D26" s="58"/>
      <c r="E26" s="58"/>
      <c r="F26" s="58"/>
      <c r="G26" s="58"/>
      <c r="H26" s="58"/>
      <c r="I26" s="58"/>
      <c r="J26" s="58"/>
      <c r="K26" s="59" t="s">
        <v>71</v>
      </c>
      <c r="L26" s="59"/>
      <c r="M26" s="59"/>
      <c r="N26" s="60" t="s">
        <v>72</v>
      </c>
      <c r="O26" s="60"/>
      <c r="P26" s="60"/>
      <c r="Q26" s="60"/>
      <c r="R26" s="60"/>
      <c r="S26" s="57">
        <f>74200</f>
        <v>74200</v>
      </c>
      <c r="T26" s="57"/>
      <c r="U26" s="57"/>
      <c r="V26" s="57"/>
      <c r="W26" s="57"/>
      <c r="X26" s="57"/>
      <c r="Y26" s="57"/>
      <c r="Z26" s="57">
        <f>74181.05</f>
        <v>74181.05</v>
      </c>
      <c r="AA26" s="57"/>
      <c r="AB26" s="57"/>
      <c r="AC26" s="61" t="s">
        <v>51</v>
      </c>
      <c r="AD26" s="61"/>
      <c r="AE26" s="61"/>
      <c r="AF26" s="61"/>
      <c r="AG26" s="61" t="s">
        <v>51</v>
      </c>
      <c r="AH26" s="61"/>
      <c r="AI26" s="61"/>
      <c r="AJ26" s="61"/>
      <c r="AK26" s="61"/>
      <c r="AL26" s="57">
        <f>74181.05</f>
        <v>74181.05</v>
      </c>
      <c r="AM26" s="57"/>
      <c r="AN26" s="57"/>
      <c r="AO26" s="57"/>
      <c r="AP26" s="57"/>
      <c r="AQ26" s="57"/>
      <c r="AR26" s="56">
        <f>18.95</f>
        <v>18.95</v>
      </c>
      <c r="AS26" s="56"/>
      <c r="AT26" s="56"/>
      <c r="AU26" s="56"/>
      <c r="AV26" s="56"/>
    </row>
    <row r="27" spans="1:48" s="1" customFormat="1" ht="33.950000000000003" customHeight="1" x14ac:dyDescent="0.2">
      <c r="A27" s="58" t="s">
        <v>73</v>
      </c>
      <c r="B27" s="58"/>
      <c r="C27" s="58"/>
      <c r="D27" s="58"/>
      <c r="E27" s="58"/>
      <c r="F27" s="58"/>
      <c r="G27" s="58"/>
      <c r="H27" s="58"/>
      <c r="I27" s="58"/>
      <c r="J27" s="58"/>
      <c r="K27" s="59" t="s">
        <v>74</v>
      </c>
      <c r="L27" s="59"/>
      <c r="M27" s="59"/>
      <c r="N27" s="60" t="s">
        <v>75</v>
      </c>
      <c r="O27" s="60"/>
      <c r="P27" s="60"/>
      <c r="Q27" s="60"/>
      <c r="R27" s="60"/>
      <c r="S27" s="57">
        <f>1861000</f>
        <v>1861000</v>
      </c>
      <c r="T27" s="57"/>
      <c r="U27" s="57"/>
      <c r="V27" s="57"/>
      <c r="W27" s="57"/>
      <c r="X27" s="57"/>
      <c r="Y27" s="57"/>
      <c r="Z27" s="57">
        <f>1395900</f>
        <v>1395900</v>
      </c>
      <c r="AA27" s="57"/>
      <c r="AB27" s="57"/>
      <c r="AC27" s="61" t="s">
        <v>51</v>
      </c>
      <c r="AD27" s="61"/>
      <c r="AE27" s="61"/>
      <c r="AF27" s="61"/>
      <c r="AG27" s="61" t="s">
        <v>51</v>
      </c>
      <c r="AH27" s="61"/>
      <c r="AI27" s="61"/>
      <c r="AJ27" s="61"/>
      <c r="AK27" s="61"/>
      <c r="AL27" s="57">
        <f>1395900</f>
        <v>1395900</v>
      </c>
      <c r="AM27" s="57"/>
      <c r="AN27" s="57"/>
      <c r="AO27" s="57"/>
      <c r="AP27" s="57"/>
      <c r="AQ27" s="57"/>
      <c r="AR27" s="56">
        <f>465100</f>
        <v>465100</v>
      </c>
      <c r="AS27" s="56"/>
      <c r="AT27" s="56"/>
      <c r="AU27" s="56"/>
      <c r="AV27" s="56"/>
    </row>
    <row r="28" spans="1:48" s="1" customFormat="1" ht="45" customHeight="1" x14ac:dyDescent="0.2">
      <c r="A28" s="58" t="s">
        <v>76</v>
      </c>
      <c r="B28" s="58"/>
      <c r="C28" s="58"/>
      <c r="D28" s="58"/>
      <c r="E28" s="58"/>
      <c r="F28" s="58"/>
      <c r="G28" s="58"/>
      <c r="H28" s="58"/>
      <c r="I28" s="58"/>
      <c r="J28" s="58"/>
      <c r="K28" s="59" t="s">
        <v>77</v>
      </c>
      <c r="L28" s="59"/>
      <c r="M28" s="59"/>
      <c r="N28" s="60" t="s">
        <v>78</v>
      </c>
      <c r="O28" s="60"/>
      <c r="P28" s="60"/>
      <c r="Q28" s="60"/>
      <c r="R28" s="60"/>
      <c r="S28" s="57">
        <f>83900</f>
        <v>83900</v>
      </c>
      <c r="T28" s="57"/>
      <c r="U28" s="57"/>
      <c r="V28" s="57"/>
      <c r="W28" s="57"/>
      <c r="X28" s="57"/>
      <c r="Y28" s="57"/>
      <c r="Z28" s="57">
        <f>71300</f>
        <v>71300</v>
      </c>
      <c r="AA28" s="57"/>
      <c r="AB28" s="57"/>
      <c r="AC28" s="61" t="s">
        <v>51</v>
      </c>
      <c r="AD28" s="61"/>
      <c r="AE28" s="61"/>
      <c r="AF28" s="61"/>
      <c r="AG28" s="61" t="s">
        <v>51</v>
      </c>
      <c r="AH28" s="61"/>
      <c r="AI28" s="61"/>
      <c r="AJ28" s="61"/>
      <c r="AK28" s="61"/>
      <c r="AL28" s="57">
        <f>71300</f>
        <v>71300</v>
      </c>
      <c r="AM28" s="57"/>
      <c r="AN28" s="57"/>
      <c r="AO28" s="57"/>
      <c r="AP28" s="57"/>
      <c r="AQ28" s="57"/>
      <c r="AR28" s="56">
        <f>12600</f>
        <v>12600</v>
      </c>
      <c r="AS28" s="56"/>
      <c r="AT28" s="56"/>
      <c r="AU28" s="56"/>
      <c r="AV28" s="56"/>
    </row>
    <row r="29" spans="1:48" s="1" customFormat="1" ht="45" customHeight="1" x14ac:dyDescent="0.2">
      <c r="A29" s="58" t="s">
        <v>79</v>
      </c>
      <c r="B29" s="58"/>
      <c r="C29" s="58"/>
      <c r="D29" s="58"/>
      <c r="E29" s="58"/>
      <c r="F29" s="58"/>
      <c r="G29" s="58"/>
      <c r="H29" s="58"/>
      <c r="I29" s="58"/>
      <c r="J29" s="58"/>
      <c r="K29" s="59" t="s">
        <v>80</v>
      </c>
      <c r="L29" s="59"/>
      <c r="M29" s="59"/>
      <c r="N29" s="60" t="s">
        <v>81</v>
      </c>
      <c r="O29" s="60"/>
      <c r="P29" s="60"/>
      <c r="Q29" s="60"/>
      <c r="R29" s="60"/>
      <c r="S29" s="57">
        <f>100</f>
        <v>100</v>
      </c>
      <c r="T29" s="57"/>
      <c r="U29" s="57"/>
      <c r="V29" s="57"/>
      <c r="W29" s="57"/>
      <c r="X29" s="57"/>
      <c r="Y29" s="57"/>
      <c r="Z29" s="57">
        <f>100</f>
        <v>100</v>
      </c>
      <c r="AA29" s="57"/>
      <c r="AB29" s="57"/>
      <c r="AC29" s="61" t="s">
        <v>51</v>
      </c>
      <c r="AD29" s="61"/>
      <c r="AE29" s="61"/>
      <c r="AF29" s="61"/>
      <c r="AG29" s="61" t="s">
        <v>51</v>
      </c>
      <c r="AH29" s="61"/>
      <c r="AI29" s="61"/>
      <c r="AJ29" s="61"/>
      <c r="AK29" s="61"/>
      <c r="AL29" s="57">
        <f>100</f>
        <v>100</v>
      </c>
      <c r="AM29" s="57"/>
      <c r="AN29" s="57"/>
      <c r="AO29" s="57"/>
      <c r="AP29" s="57"/>
      <c r="AQ29" s="57"/>
      <c r="AR29" s="62" t="s">
        <v>51</v>
      </c>
      <c r="AS29" s="62"/>
      <c r="AT29" s="62"/>
      <c r="AU29" s="62"/>
      <c r="AV29" s="62"/>
    </row>
    <row r="30" spans="1:48" s="1" customFormat="1" ht="24" customHeight="1" x14ac:dyDescent="0.2">
      <c r="A30" s="58" t="s">
        <v>82</v>
      </c>
      <c r="B30" s="58"/>
      <c r="C30" s="58"/>
      <c r="D30" s="58"/>
      <c r="E30" s="58"/>
      <c r="F30" s="58"/>
      <c r="G30" s="58"/>
      <c r="H30" s="58"/>
      <c r="I30" s="58"/>
      <c r="J30" s="58"/>
      <c r="K30" s="59" t="s">
        <v>83</v>
      </c>
      <c r="L30" s="59"/>
      <c r="M30" s="59"/>
      <c r="N30" s="60" t="s">
        <v>84</v>
      </c>
      <c r="O30" s="60"/>
      <c r="P30" s="60"/>
      <c r="Q30" s="60"/>
      <c r="R30" s="60"/>
      <c r="S30" s="57">
        <f>516260</f>
        <v>516260</v>
      </c>
      <c r="T30" s="57"/>
      <c r="U30" s="57"/>
      <c r="V30" s="57"/>
      <c r="W30" s="57"/>
      <c r="X30" s="57"/>
      <c r="Y30" s="57"/>
      <c r="Z30" s="57">
        <f>516260</f>
        <v>516260</v>
      </c>
      <c r="AA30" s="57"/>
      <c r="AB30" s="57"/>
      <c r="AC30" s="61" t="s">
        <v>51</v>
      </c>
      <c r="AD30" s="61"/>
      <c r="AE30" s="61"/>
      <c r="AF30" s="61"/>
      <c r="AG30" s="61" t="s">
        <v>51</v>
      </c>
      <c r="AH30" s="61"/>
      <c r="AI30" s="61"/>
      <c r="AJ30" s="61"/>
      <c r="AK30" s="61"/>
      <c r="AL30" s="57">
        <f>516260</f>
        <v>516260</v>
      </c>
      <c r="AM30" s="57"/>
      <c r="AN30" s="57"/>
      <c r="AO30" s="57"/>
      <c r="AP30" s="57"/>
      <c r="AQ30" s="57"/>
      <c r="AR30" s="62" t="s">
        <v>51</v>
      </c>
      <c r="AS30" s="62"/>
      <c r="AT30" s="62"/>
      <c r="AU30" s="62"/>
      <c r="AV30" s="62"/>
    </row>
    <row r="31" spans="1:48" s="1" customFormat="1" ht="33.950000000000003" customHeight="1" x14ac:dyDescent="0.2">
      <c r="A31" s="58" t="s">
        <v>85</v>
      </c>
      <c r="B31" s="58"/>
      <c r="C31" s="58"/>
      <c r="D31" s="58"/>
      <c r="E31" s="58"/>
      <c r="F31" s="58"/>
      <c r="G31" s="58"/>
      <c r="H31" s="58"/>
      <c r="I31" s="58"/>
      <c r="J31" s="58"/>
      <c r="K31" s="59" t="s">
        <v>86</v>
      </c>
      <c r="L31" s="59"/>
      <c r="M31" s="59"/>
      <c r="N31" s="60" t="s">
        <v>87</v>
      </c>
      <c r="O31" s="60"/>
      <c r="P31" s="60"/>
      <c r="Q31" s="60"/>
      <c r="R31" s="60"/>
      <c r="S31" s="57">
        <f>2053450</f>
        <v>2053450</v>
      </c>
      <c r="T31" s="57"/>
      <c r="U31" s="57"/>
      <c r="V31" s="57"/>
      <c r="W31" s="57"/>
      <c r="X31" s="57"/>
      <c r="Y31" s="57"/>
      <c r="Z31" s="57">
        <f>1556350</f>
        <v>1556350</v>
      </c>
      <c r="AA31" s="57"/>
      <c r="AB31" s="57"/>
      <c r="AC31" s="61" t="s">
        <v>51</v>
      </c>
      <c r="AD31" s="61"/>
      <c r="AE31" s="61"/>
      <c r="AF31" s="61"/>
      <c r="AG31" s="61" t="s">
        <v>51</v>
      </c>
      <c r="AH31" s="61"/>
      <c r="AI31" s="61"/>
      <c r="AJ31" s="61"/>
      <c r="AK31" s="61"/>
      <c r="AL31" s="57">
        <f>1556350</f>
        <v>1556350</v>
      </c>
      <c r="AM31" s="57"/>
      <c r="AN31" s="57"/>
      <c r="AO31" s="57"/>
      <c r="AP31" s="57"/>
      <c r="AQ31" s="57"/>
      <c r="AR31" s="56">
        <f>497100</f>
        <v>497100</v>
      </c>
      <c r="AS31" s="56"/>
      <c r="AT31" s="56"/>
      <c r="AU31" s="56"/>
      <c r="AV31" s="56"/>
    </row>
    <row r="32" spans="1:48" s="1" customFormat="1" ht="33.950000000000003" customHeight="1" x14ac:dyDescent="0.2">
      <c r="A32" s="58" t="s">
        <v>88</v>
      </c>
      <c r="B32" s="58"/>
      <c r="C32" s="58"/>
      <c r="D32" s="58"/>
      <c r="E32" s="58"/>
      <c r="F32" s="58"/>
      <c r="G32" s="58"/>
      <c r="H32" s="58"/>
      <c r="I32" s="58"/>
      <c r="J32" s="58"/>
      <c r="K32" s="59" t="s">
        <v>89</v>
      </c>
      <c r="L32" s="59"/>
      <c r="M32" s="59"/>
      <c r="N32" s="60" t="s">
        <v>90</v>
      </c>
      <c r="O32" s="60"/>
      <c r="P32" s="60"/>
      <c r="Q32" s="60"/>
      <c r="R32" s="60"/>
      <c r="S32" s="57">
        <f>44826</f>
        <v>44826</v>
      </c>
      <c r="T32" s="57"/>
      <c r="U32" s="57"/>
      <c r="V32" s="57"/>
      <c r="W32" s="57"/>
      <c r="X32" s="57"/>
      <c r="Y32" s="57"/>
      <c r="Z32" s="57">
        <f>44826</f>
        <v>44826</v>
      </c>
      <c r="AA32" s="57"/>
      <c r="AB32" s="57"/>
      <c r="AC32" s="61" t="s">
        <v>51</v>
      </c>
      <c r="AD32" s="61"/>
      <c r="AE32" s="61"/>
      <c r="AF32" s="61"/>
      <c r="AG32" s="61" t="s">
        <v>51</v>
      </c>
      <c r="AH32" s="61"/>
      <c r="AI32" s="61"/>
      <c r="AJ32" s="61"/>
      <c r="AK32" s="61"/>
      <c r="AL32" s="57">
        <f>44826</f>
        <v>44826</v>
      </c>
      <c r="AM32" s="57"/>
      <c r="AN32" s="57"/>
      <c r="AO32" s="57"/>
      <c r="AP32" s="57"/>
      <c r="AQ32" s="57"/>
      <c r="AR32" s="62" t="s">
        <v>51</v>
      </c>
      <c r="AS32" s="62"/>
      <c r="AT32" s="62"/>
      <c r="AU32" s="62"/>
      <c r="AV32" s="62"/>
    </row>
    <row r="33" spans="1:48" s="1" customFormat="1" ht="86.1" customHeight="1" x14ac:dyDescent="0.2">
      <c r="A33" s="58" t="s">
        <v>91</v>
      </c>
      <c r="B33" s="58"/>
      <c r="C33" s="58"/>
      <c r="D33" s="58"/>
      <c r="E33" s="58"/>
      <c r="F33" s="58"/>
      <c r="G33" s="58"/>
      <c r="H33" s="58"/>
      <c r="I33" s="58"/>
      <c r="J33" s="58"/>
      <c r="K33" s="59" t="s">
        <v>92</v>
      </c>
      <c r="L33" s="59"/>
      <c r="M33" s="59"/>
      <c r="N33" s="60" t="s">
        <v>93</v>
      </c>
      <c r="O33" s="60"/>
      <c r="P33" s="60"/>
      <c r="Q33" s="60"/>
      <c r="R33" s="60"/>
      <c r="S33" s="57">
        <f>149900</f>
        <v>149900</v>
      </c>
      <c r="T33" s="57"/>
      <c r="U33" s="57"/>
      <c r="V33" s="57"/>
      <c r="W33" s="57"/>
      <c r="X33" s="57"/>
      <c r="Y33" s="57"/>
      <c r="Z33" s="57">
        <f>101651.12</f>
        <v>101651.12</v>
      </c>
      <c r="AA33" s="57"/>
      <c r="AB33" s="57"/>
      <c r="AC33" s="61" t="s">
        <v>51</v>
      </c>
      <c r="AD33" s="61"/>
      <c r="AE33" s="61"/>
      <c r="AF33" s="61"/>
      <c r="AG33" s="61" t="s">
        <v>51</v>
      </c>
      <c r="AH33" s="61"/>
      <c r="AI33" s="61"/>
      <c r="AJ33" s="61"/>
      <c r="AK33" s="61"/>
      <c r="AL33" s="57">
        <f>101651.12</f>
        <v>101651.12</v>
      </c>
      <c r="AM33" s="57"/>
      <c r="AN33" s="57"/>
      <c r="AO33" s="57"/>
      <c r="AP33" s="57"/>
      <c r="AQ33" s="57"/>
      <c r="AR33" s="56">
        <f>48248.88</f>
        <v>48248.88</v>
      </c>
      <c r="AS33" s="56"/>
      <c r="AT33" s="56"/>
      <c r="AU33" s="56"/>
      <c r="AV33" s="56"/>
    </row>
    <row r="34" spans="1:48" s="1" customFormat="1" ht="86.1" customHeight="1" x14ac:dyDescent="0.2">
      <c r="A34" s="58" t="s">
        <v>94</v>
      </c>
      <c r="B34" s="58"/>
      <c r="C34" s="58"/>
      <c r="D34" s="58"/>
      <c r="E34" s="58"/>
      <c r="F34" s="58"/>
      <c r="G34" s="58"/>
      <c r="H34" s="58"/>
      <c r="I34" s="58"/>
      <c r="J34" s="58"/>
      <c r="K34" s="59" t="s">
        <v>95</v>
      </c>
      <c r="L34" s="59"/>
      <c r="M34" s="59"/>
      <c r="N34" s="60" t="s">
        <v>96</v>
      </c>
      <c r="O34" s="60"/>
      <c r="P34" s="60"/>
      <c r="Q34" s="60"/>
      <c r="R34" s="60"/>
      <c r="S34" s="57">
        <f>500</f>
        <v>500</v>
      </c>
      <c r="T34" s="57"/>
      <c r="U34" s="57"/>
      <c r="V34" s="57"/>
      <c r="W34" s="57"/>
      <c r="X34" s="57"/>
      <c r="Y34" s="57"/>
      <c r="Z34" s="57">
        <f>486.8</f>
        <v>486.8</v>
      </c>
      <c r="AA34" s="57"/>
      <c r="AB34" s="57"/>
      <c r="AC34" s="61" t="s">
        <v>51</v>
      </c>
      <c r="AD34" s="61"/>
      <c r="AE34" s="61"/>
      <c r="AF34" s="61"/>
      <c r="AG34" s="61" t="s">
        <v>51</v>
      </c>
      <c r="AH34" s="61"/>
      <c r="AI34" s="61"/>
      <c r="AJ34" s="61"/>
      <c r="AK34" s="61"/>
      <c r="AL34" s="57">
        <f>486.8</f>
        <v>486.8</v>
      </c>
      <c r="AM34" s="57"/>
      <c r="AN34" s="57"/>
      <c r="AO34" s="57"/>
      <c r="AP34" s="57"/>
      <c r="AQ34" s="57"/>
      <c r="AR34" s="56">
        <f>13.2</f>
        <v>13.2</v>
      </c>
      <c r="AS34" s="56"/>
      <c r="AT34" s="56"/>
      <c r="AU34" s="56"/>
      <c r="AV34" s="56"/>
    </row>
    <row r="35" spans="1:48" s="1" customFormat="1" ht="45" customHeight="1" x14ac:dyDescent="0.2">
      <c r="A35" s="58" t="s">
        <v>97</v>
      </c>
      <c r="B35" s="58"/>
      <c r="C35" s="58"/>
      <c r="D35" s="58"/>
      <c r="E35" s="58"/>
      <c r="F35" s="58"/>
      <c r="G35" s="58"/>
      <c r="H35" s="58"/>
      <c r="I35" s="58"/>
      <c r="J35" s="58"/>
      <c r="K35" s="59" t="s">
        <v>98</v>
      </c>
      <c r="L35" s="59"/>
      <c r="M35" s="59"/>
      <c r="N35" s="60" t="s">
        <v>99</v>
      </c>
      <c r="O35" s="60"/>
      <c r="P35" s="60"/>
      <c r="Q35" s="60"/>
      <c r="R35" s="60"/>
      <c r="S35" s="57">
        <f>25000</f>
        <v>25000</v>
      </c>
      <c r="T35" s="57"/>
      <c r="U35" s="57"/>
      <c r="V35" s="57"/>
      <c r="W35" s="57"/>
      <c r="X35" s="57"/>
      <c r="Y35" s="57"/>
      <c r="Z35" s="57">
        <f>3113.8</f>
        <v>3113.8</v>
      </c>
      <c r="AA35" s="57"/>
      <c r="AB35" s="57"/>
      <c r="AC35" s="61" t="s">
        <v>51</v>
      </c>
      <c r="AD35" s="61"/>
      <c r="AE35" s="61"/>
      <c r="AF35" s="61"/>
      <c r="AG35" s="61" t="s">
        <v>51</v>
      </c>
      <c r="AH35" s="61"/>
      <c r="AI35" s="61"/>
      <c r="AJ35" s="61"/>
      <c r="AK35" s="61"/>
      <c r="AL35" s="57">
        <f>3113.8</f>
        <v>3113.8</v>
      </c>
      <c r="AM35" s="57"/>
      <c r="AN35" s="57"/>
      <c r="AO35" s="57"/>
      <c r="AP35" s="57"/>
      <c r="AQ35" s="57"/>
      <c r="AR35" s="56">
        <f>21886.2</f>
        <v>21886.2</v>
      </c>
      <c r="AS35" s="56"/>
      <c r="AT35" s="56"/>
      <c r="AU35" s="56"/>
      <c r="AV35" s="56"/>
    </row>
    <row r="36" spans="1:48" s="1" customFormat="1" ht="45" customHeight="1" x14ac:dyDescent="0.2">
      <c r="A36" s="58" t="s">
        <v>100</v>
      </c>
      <c r="B36" s="58"/>
      <c r="C36" s="58"/>
      <c r="D36" s="58"/>
      <c r="E36" s="58"/>
      <c r="F36" s="58"/>
      <c r="G36" s="58"/>
      <c r="H36" s="58"/>
      <c r="I36" s="58"/>
      <c r="J36" s="58"/>
      <c r="K36" s="59" t="s">
        <v>101</v>
      </c>
      <c r="L36" s="59"/>
      <c r="M36" s="59"/>
      <c r="N36" s="60" t="s">
        <v>102</v>
      </c>
      <c r="O36" s="60"/>
      <c r="P36" s="60"/>
      <c r="Q36" s="60"/>
      <c r="R36" s="60"/>
      <c r="S36" s="57">
        <f>188300</f>
        <v>188300</v>
      </c>
      <c r="T36" s="57"/>
      <c r="U36" s="57"/>
      <c r="V36" s="57"/>
      <c r="W36" s="57"/>
      <c r="X36" s="57"/>
      <c r="Y36" s="57"/>
      <c r="Z36" s="57">
        <f>106958.01</f>
        <v>106958.01</v>
      </c>
      <c r="AA36" s="57"/>
      <c r="AB36" s="57"/>
      <c r="AC36" s="61" t="s">
        <v>51</v>
      </c>
      <c r="AD36" s="61"/>
      <c r="AE36" s="61"/>
      <c r="AF36" s="61"/>
      <c r="AG36" s="61" t="s">
        <v>51</v>
      </c>
      <c r="AH36" s="61"/>
      <c r="AI36" s="61"/>
      <c r="AJ36" s="61"/>
      <c r="AK36" s="61"/>
      <c r="AL36" s="57">
        <f>106958.01</f>
        <v>106958.01</v>
      </c>
      <c r="AM36" s="57"/>
      <c r="AN36" s="57"/>
      <c r="AO36" s="57"/>
      <c r="AP36" s="57"/>
      <c r="AQ36" s="57"/>
      <c r="AR36" s="56">
        <f>81341.99</f>
        <v>81341.990000000005</v>
      </c>
      <c r="AS36" s="56"/>
      <c r="AT36" s="56"/>
      <c r="AU36" s="56"/>
      <c r="AV36" s="56"/>
    </row>
    <row r="37" spans="1:48" s="1" customFormat="1" ht="45" customHeight="1" x14ac:dyDescent="0.2">
      <c r="A37" s="58" t="s">
        <v>103</v>
      </c>
      <c r="B37" s="58"/>
      <c r="C37" s="58"/>
      <c r="D37" s="58"/>
      <c r="E37" s="58"/>
      <c r="F37" s="58"/>
      <c r="G37" s="58"/>
      <c r="H37" s="58"/>
      <c r="I37" s="58"/>
      <c r="J37" s="58"/>
      <c r="K37" s="59" t="s">
        <v>104</v>
      </c>
      <c r="L37" s="59"/>
      <c r="M37" s="59"/>
      <c r="N37" s="60" t="s">
        <v>105</v>
      </c>
      <c r="O37" s="60"/>
      <c r="P37" s="60"/>
      <c r="Q37" s="60"/>
      <c r="R37" s="60"/>
      <c r="S37" s="57">
        <f>100000</f>
        <v>100000</v>
      </c>
      <c r="T37" s="57"/>
      <c r="U37" s="57"/>
      <c r="V37" s="57"/>
      <c r="W37" s="57"/>
      <c r="X37" s="57"/>
      <c r="Y37" s="57"/>
      <c r="Z37" s="57">
        <f>41663.06</f>
        <v>41663.06</v>
      </c>
      <c r="AA37" s="57"/>
      <c r="AB37" s="57"/>
      <c r="AC37" s="61" t="s">
        <v>51</v>
      </c>
      <c r="AD37" s="61"/>
      <c r="AE37" s="61"/>
      <c r="AF37" s="61"/>
      <c r="AG37" s="61" t="s">
        <v>51</v>
      </c>
      <c r="AH37" s="61"/>
      <c r="AI37" s="61"/>
      <c r="AJ37" s="61"/>
      <c r="AK37" s="61"/>
      <c r="AL37" s="57">
        <f>41663.06</f>
        <v>41663.06</v>
      </c>
      <c r="AM37" s="57"/>
      <c r="AN37" s="57"/>
      <c r="AO37" s="57"/>
      <c r="AP37" s="57"/>
      <c r="AQ37" s="57"/>
      <c r="AR37" s="56">
        <f>58336.94</f>
        <v>58336.94</v>
      </c>
      <c r="AS37" s="56"/>
      <c r="AT37" s="56"/>
      <c r="AU37" s="56"/>
      <c r="AV37" s="56"/>
    </row>
    <row r="38" spans="1:48" s="1" customFormat="1" ht="14.1" customHeight="1" x14ac:dyDescent="0.2">
      <c r="A38" s="45" t="s">
        <v>106</v>
      </c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</row>
    <row r="39" spans="1:48" s="1" customFormat="1" ht="12" customHeight="1" x14ac:dyDescent="0.2">
      <c r="A39" s="39" t="s">
        <v>29</v>
      </c>
      <c r="B39" s="39"/>
      <c r="C39" s="39"/>
      <c r="D39" s="39"/>
      <c r="E39" s="39"/>
      <c r="F39" s="39"/>
      <c r="G39" s="38" t="s">
        <v>30</v>
      </c>
      <c r="H39" s="38"/>
      <c r="I39" s="38"/>
      <c r="J39" s="38"/>
      <c r="K39" s="38"/>
      <c r="L39" s="38" t="s">
        <v>107</v>
      </c>
      <c r="M39" s="38"/>
      <c r="N39" s="38"/>
      <c r="O39" s="38"/>
      <c r="P39" s="38"/>
      <c r="Q39" s="38"/>
      <c r="R39" s="38" t="s">
        <v>32</v>
      </c>
      <c r="S39" s="38"/>
      <c r="T39" s="38"/>
      <c r="U39" s="38"/>
      <c r="V39" s="38" t="s">
        <v>108</v>
      </c>
      <c r="W39" s="38"/>
      <c r="X39" s="38"/>
      <c r="Y39" s="38"/>
      <c r="Z39" s="38"/>
      <c r="AA39" s="38" t="s">
        <v>33</v>
      </c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 t="s">
        <v>38</v>
      </c>
      <c r="AO39" s="38"/>
      <c r="AP39" s="38"/>
      <c r="AQ39" s="38"/>
      <c r="AR39" s="38"/>
      <c r="AS39" s="38"/>
      <c r="AT39" s="38"/>
      <c r="AU39" s="38"/>
      <c r="AV39" s="38"/>
    </row>
    <row r="40" spans="1:48" s="1" customFormat="1" ht="30" customHeight="1" x14ac:dyDescent="0.2">
      <c r="A40" s="39"/>
      <c r="B40" s="39"/>
      <c r="C40" s="39"/>
      <c r="D40" s="39"/>
      <c r="E40" s="39"/>
      <c r="F40" s="39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 t="s">
        <v>34</v>
      </c>
      <c r="AB40" s="38"/>
      <c r="AC40" s="38" t="s">
        <v>35</v>
      </c>
      <c r="AD40" s="38"/>
      <c r="AE40" s="38"/>
      <c r="AF40" s="38" t="s">
        <v>36</v>
      </c>
      <c r="AG40" s="38"/>
      <c r="AH40" s="38"/>
      <c r="AI40" s="38"/>
      <c r="AJ40" s="38" t="s">
        <v>37</v>
      </c>
      <c r="AK40" s="38"/>
      <c r="AL40" s="38"/>
      <c r="AM40" s="38"/>
      <c r="AN40" s="38" t="s">
        <v>109</v>
      </c>
      <c r="AO40" s="38"/>
      <c r="AP40" s="38"/>
      <c r="AQ40" s="38"/>
      <c r="AR40" s="38"/>
      <c r="AS40" s="38"/>
      <c r="AT40" s="38" t="s">
        <v>110</v>
      </c>
      <c r="AU40" s="38"/>
      <c r="AV40" s="38"/>
    </row>
    <row r="41" spans="1:48" s="1" customFormat="1" ht="12" customHeight="1" x14ac:dyDescent="0.2">
      <c r="A41" s="39" t="s">
        <v>39</v>
      </c>
      <c r="B41" s="39"/>
      <c r="C41" s="39"/>
      <c r="D41" s="39"/>
      <c r="E41" s="39"/>
      <c r="F41" s="39"/>
      <c r="G41" s="38" t="s">
        <v>40</v>
      </c>
      <c r="H41" s="38"/>
      <c r="I41" s="38"/>
      <c r="J41" s="38"/>
      <c r="K41" s="38"/>
      <c r="L41" s="38" t="s">
        <v>41</v>
      </c>
      <c r="M41" s="38"/>
      <c r="N41" s="38"/>
      <c r="O41" s="38"/>
      <c r="P41" s="38"/>
      <c r="Q41" s="38"/>
      <c r="R41" s="38" t="s">
        <v>42</v>
      </c>
      <c r="S41" s="38"/>
      <c r="T41" s="38"/>
      <c r="U41" s="38"/>
      <c r="V41" s="38" t="s">
        <v>43</v>
      </c>
      <c r="W41" s="38"/>
      <c r="X41" s="38"/>
      <c r="Y41" s="38"/>
      <c r="Z41" s="38"/>
      <c r="AA41" s="38" t="s">
        <v>44</v>
      </c>
      <c r="AB41" s="38"/>
      <c r="AC41" s="38" t="s">
        <v>45</v>
      </c>
      <c r="AD41" s="38"/>
      <c r="AE41" s="38"/>
      <c r="AF41" s="38" t="s">
        <v>46</v>
      </c>
      <c r="AG41" s="38"/>
      <c r="AH41" s="38"/>
      <c r="AI41" s="38"/>
      <c r="AJ41" s="38" t="s">
        <v>47</v>
      </c>
      <c r="AK41" s="38"/>
      <c r="AL41" s="38"/>
      <c r="AM41" s="38"/>
      <c r="AN41" s="38" t="s">
        <v>111</v>
      </c>
      <c r="AO41" s="38"/>
      <c r="AP41" s="38"/>
      <c r="AQ41" s="38"/>
      <c r="AR41" s="38"/>
      <c r="AS41" s="38"/>
      <c r="AT41" s="38" t="s">
        <v>112</v>
      </c>
      <c r="AU41" s="38"/>
      <c r="AV41" s="38"/>
    </row>
    <row r="42" spans="1:48" s="1" customFormat="1" ht="24" customHeight="1" x14ac:dyDescent="0.2">
      <c r="A42" s="12" t="s">
        <v>113</v>
      </c>
      <c r="B42" s="12"/>
      <c r="C42" s="12"/>
      <c r="D42" s="12"/>
      <c r="E42" s="12"/>
      <c r="F42" s="12"/>
      <c r="G42" s="13" t="s">
        <v>114</v>
      </c>
      <c r="H42" s="13"/>
      <c r="I42" s="13"/>
      <c r="J42" s="13"/>
      <c r="K42" s="13"/>
      <c r="L42" s="55" t="s">
        <v>50</v>
      </c>
      <c r="M42" s="55"/>
      <c r="N42" s="55"/>
      <c r="O42" s="55"/>
      <c r="P42" s="55"/>
      <c r="Q42" s="55"/>
      <c r="R42" s="53">
        <f>4716136</f>
        <v>4716136</v>
      </c>
      <c r="S42" s="53"/>
      <c r="T42" s="53"/>
      <c r="U42" s="53"/>
      <c r="V42" s="53">
        <f>4716136</f>
        <v>4716136</v>
      </c>
      <c r="W42" s="53"/>
      <c r="X42" s="53"/>
      <c r="Y42" s="53"/>
      <c r="Z42" s="53"/>
      <c r="AA42" s="53">
        <f>3141226.89</f>
        <v>3141226.89</v>
      </c>
      <c r="AB42" s="53"/>
      <c r="AC42" s="52" t="s">
        <v>51</v>
      </c>
      <c r="AD42" s="52"/>
      <c r="AE42" s="52"/>
      <c r="AF42" s="52" t="s">
        <v>51</v>
      </c>
      <c r="AG42" s="52"/>
      <c r="AH42" s="52"/>
      <c r="AI42" s="52"/>
      <c r="AJ42" s="53">
        <f>3141226.89</f>
        <v>3141226.89</v>
      </c>
      <c r="AK42" s="53"/>
      <c r="AL42" s="53"/>
      <c r="AM42" s="53"/>
      <c r="AN42" s="53">
        <f>1574909.11</f>
        <v>1574909.11</v>
      </c>
      <c r="AO42" s="53"/>
      <c r="AP42" s="53"/>
      <c r="AQ42" s="53"/>
      <c r="AR42" s="53"/>
      <c r="AS42" s="53"/>
      <c r="AT42" s="54">
        <f>1574909.11</f>
        <v>1574909.11</v>
      </c>
      <c r="AU42" s="54"/>
      <c r="AV42" s="54"/>
    </row>
    <row r="43" spans="1:48" s="1" customFormat="1" ht="33.950000000000003" customHeight="1" x14ac:dyDescent="0.2">
      <c r="A43" s="49" t="s">
        <v>115</v>
      </c>
      <c r="B43" s="49"/>
      <c r="C43" s="49"/>
      <c r="D43" s="49"/>
      <c r="E43" s="49"/>
      <c r="F43" s="49"/>
      <c r="G43" s="13" t="s">
        <v>116</v>
      </c>
      <c r="H43" s="13"/>
      <c r="I43" s="13"/>
      <c r="J43" s="13"/>
      <c r="K43" s="13"/>
      <c r="L43" s="50" t="s">
        <v>117</v>
      </c>
      <c r="M43" s="50"/>
      <c r="N43" s="50"/>
      <c r="O43" s="50"/>
      <c r="P43" s="50"/>
      <c r="Q43" s="50"/>
      <c r="R43" s="46">
        <f>140000</f>
        <v>140000</v>
      </c>
      <c r="S43" s="46"/>
      <c r="T43" s="46"/>
      <c r="U43" s="46"/>
      <c r="V43" s="46">
        <f>140000</f>
        <v>140000</v>
      </c>
      <c r="W43" s="46"/>
      <c r="X43" s="46"/>
      <c r="Y43" s="46"/>
      <c r="Z43" s="46"/>
      <c r="AA43" s="46">
        <f>89206.03</f>
        <v>89206.03</v>
      </c>
      <c r="AB43" s="46"/>
      <c r="AC43" s="47" t="s">
        <v>51</v>
      </c>
      <c r="AD43" s="47"/>
      <c r="AE43" s="47"/>
      <c r="AF43" s="47" t="s">
        <v>51</v>
      </c>
      <c r="AG43" s="47"/>
      <c r="AH43" s="47"/>
      <c r="AI43" s="47"/>
      <c r="AJ43" s="46">
        <f>89206.03</f>
        <v>89206.03</v>
      </c>
      <c r="AK43" s="46"/>
      <c r="AL43" s="46"/>
      <c r="AM43" s="46"/>
      <c r="AN43" s="46">
        <f>50793.97</f>
        <v>50793.97</v>
      </c>
      <c r="AO43" s="46"/>
      <c r="AP43" s="46"/>
      <c r="AQ43" s="46"/>
      <c r="AR43" s="46"/>
      <c r="AS43" s="46"/>
      <c r="AT43" s="48">
        <f>50793.97</f>
        <v>50793.97</v>
      </c>
      <c r="AU43" s="48"/>
      <c r="AV43" s="48"/>
    </row>
    <row r="44" spans="1:48" s="1" customFormat="1" ht="14.1" customHeight="1" x14ac:dyDescent="0.2">
      <c r="A44" s="49" t="s">
        <v>118</v>
      </c>
      <c r="B44" s="49"/>
      <c r="C44" s="49"/>
      <c r="D44" s="49"/>
      <c r="E44" s="49"/>
      <c r="F44" s="49"/>
      <c r="G44" s="13" t="s">
        <v>119</v>
      </c>
      <c r="H44" s="13"/>
      <c r="I44" s="13"/>
      <c r="J44" s="13"/>
      <c r="K44" s="13"/>
      <c r="L44" s="50" t="s">
        <v>120</v>
      </c>
      <c r="M44" s="50"/>
      <c r="N44" s="50"/>
      <c r="O44" s="50"/>
      <c r="P44" s="50"/>
      <c r="Q44" s="50"/>
      <c r="R44" s="46">
        <f>356592.88</f>
        <v>356592.88</v>
      </c>
      <c r="S44" s="46"/>
      <c r="T44" s="46"/>
      <c r="U44" s="46"/>
      <c r="V44" s="46">
        <f>356592.88</f>
        <v>356592.88</v>
      </c>
      <c r="W44" s="46"/>
      <c r="X44" s="46"/>
      <c r="Y44" s="46"/>
      <c r="Z44" s="46"/>
      <c r="AA44" s="46">
        <f>275308.45</f>
        <v>275308.45</v>
      </c>
      <c r="AB44" s="46"/>
      <c r="AC44" s="47" t="s">
        <v>51</v>
      </c>
      <c r="AD44" s="47"/>
      <c r="AE44" s="47"/>
      <c r="AF44" s="47" t="s">
        <v>51</v>
      </c>
      <c r="AG44" s="47"/>
      <c r="AH44" s="47"/>
      <c r="AI44" s="47"/>
      <c r="AJ44" s="46">
        <f>275308.45</f>
        <v>275308.45</v>
      </c>
      <c r="AK44" s="46"/>
      <c r="AL44" s="46"/>
      <c r="AM44" s="46"/>
      <c r="AN44" s="46">
        <f>81284.43</f>
        <v>81284.429999999993</v>
      </c>
      <c r="AO44" s="46"/>
      <c r="AP44" s="46"/>
      <c r="AQ44" s="46"/>
      <c r="AR44" s="46"/>
      <c r="AS44" s="46"/>
      <c r="AT44" s="48">
        <f>81284.43</f>
        <v>81284.429999999993</v>
      </c>
      <c r="AU44" s="48"/>
      <c r="AV44" s="48"/>
    </row>
    <row r="45" spans="1:48" s="1" customFormat="1" ht="24" customHeight="1" x14ac:dyDescent="0.2">
      <c r="A45" s="49" t="s">
        <v>121</v>
      </c>
      <c r="B45" s="49"/>
      <c r="C45" s="49"/>
      <c r="D45" s="49"/>
      <c r="E45" s="49"/>
      <c r="F45" s="49"/>
      <c r="G45" s="13" t="s">
        <v>122</v>
      </c>
      <c r="H45" s="13"/>
      <c r="I45" s="13"/>
      <c r="J45" s="13"/>
      <c r="K45" s="13"/>
      <c r="L45" s="50" t="s">
        <v>123</v>
      </c>
      <c r="M45" s="50"/>
      <c r="N45" s="50"/>
      <c r="O45" s="50"/>
      <c r="P45" s="50"/>
      <c r="Q45" s="50"/>
      <c r="R45" s="46">
        <f>107692.12</f>
        <v>107692.12</v>
      </c>
      <c r="S45" s="46"/>
      <c r="T45" s="46"/>
      <c r="U45" s="46"/>
      <c r="V45" s="46">
        <f>107692.12</f>
        <v>107692.12</v>
      </c>
      <c r="W45" s="46"/>
      <c r="X45" s="46"/>
      <c r="Y45" s="46"/>
      <c r="Z45" s="46"/>
      <c r="AA45" s="46">
        <f>80674.63</f>
        <v>80674.63</v>
      </c>
      <c r="AB45" s="46"/>
      <c r="AC45" s="47" t="s">
        <v>51</v>
      </c>
      <c r="AD45" s="47"/>
      <c r="AE45" s="47"/>
      <c r="AF45" s="47" t="s">
        <v>51</v>
      </c>
      <c r="AG45" s="47"/>
      <c r="AH45" s="47"/>
      <c r="AI45" s="47"/>
      <c r="AJ45" s="46">
        <f>80674.63</f>
        <v>80674.63</v>
      </c>
      <c r="AK45" s="46"/>
      <c r="AL45" s="46"/>
      <c r="AM45" s="46"/>
      <c r="AN45" s="46">
        <f>27017.49</f>
        <v>27017.49</v>
      </c>
      <c r="AO45" s="46"/>
      <c r="AP45" s="46"/>
      <c r="AQ45" s="46"/>
      <c r="AR45" s="46"/>
      <c r="AS45" s="46"/>
      <c r="AT45" s="48">
        <f>27017.49</f>
        <v>27017.49</v>
      </c>
      <c r="AU45" s="48"/>
      <c r="AV45" s="48"/>
    </row>
    <row r="46" spans="1:48" s="1" customFormat="1" ht="14.1" customHeight="1" x14ac:dyDescent="0.2">
      <c r="A46" s="49" t="s">
        <v>118</v>
      </c>
      <c r="B46" s="49"/>
      <c r="C46" s="49"/>
      <c r="D46" s="49"/>
      <c r="E46" s="49"/>
      <c r="F46" s="49"/>
      <c r="G46" s="13" t="s">
        <v>124</v>
      </c>
      <c r="H46" s="13"/>
      <c r="I46" s="13"/>
      <c r="J46" s="13"/>
      <c r="K46" s="13"/>
      <c r="L46" s="50" t="s">
        <v>125</v>
      </c>
      <c r="M46" s="50"/>
      <c r="N46" s="50"/>
      <c r="O46" s="50"/>
      <c r="P46" s="50"/>
      <c r="Q46" s="50"/>
      <c r="R46" s="46">
        <f>777100</f>
        <v>777100</v>
      </c>
      <c r="S46" s="46"/>
      <c r="T46" s="46"/>
      <c r="U46" s="46"/>
      <c r="V46" s="46">
        <f>777100</f>
        <v>777100</v>
      </c>
      <c r="W46" s="46"/>
      <c r="X46" s="46"/>
      <c r="Y46" s="46"/>
      <c r="Z46" s="46"/>
      <c r="AA46" s="46">
        <f>471411.31</f>
        <v>471411.31</v>
      </c>
      <c r="AB46" s="46"/>
      <c r="AC46" s="47" t="s">
        <v>51</v>
      </c>
      <c r="AD46" s="47"/>
      <c r="AE46" s="47"/>
      <c r="AF46" s="47" t="s">
        <v>51</v>
      </c>
      <c r="AG46" s="47"/>
      <c r="AH46" s="47"/>
      <c r="AI46" s="47"/>
      <c r="AJ46" s="46">
        <f>471411.31</f>
        <v>471411.31</v>
      </c>
      <c r="AK46" s="46"/>
      <c r="AL46" s="46"/>
      <c r="AM46" s="46"/>
      <c r="AN46" s="46">
        <f>305688.69</f>
        <v>305688.69</v>
      </c>
      <c r="AO46" s="46"/>
      <c r="AP46" s="46"/>
      <c r="AQ46" s="46"/>
      <c r="AR46" s="46"/>
      <c r="AS46" s="46"/>
      <c r="AT46" s="48">
        <f>305688.69</f>
        <v>305688.69</v>
      </c>
      <c r="AU46" s="48"/>
      <c r="AV46" s="48"/>
    </row>
    <row r="47" spans="1:48" s="1" customFormat="1" ht="24" customHeight="1" x14ac:dyDescent="0.2">
      <c r="A47" s="49" t="s">
        <v>121</v>
      </c>
      <c r="B47" s="49"/>
      <c r="C47" s="49"/>
      <c r="D47" s="49"/>
      <c r="E47" s="49"/>
      <c r="F47" s="49"/>
      <c r="G47" s="13" t="s">
        <v>126</v>
      </c>
      <c r="H47" s="13"/>
      <c r="I47" s="13"/>
      <c r="J47" s="13"/>
      <c r="K47" s="13"/>
      <c r="L47" s="50" t="s">
        <v>127</v>
      </c>
      <c r="M47" s="50"/>
      <c r="N47" s="50"/>
      <c r="O47" s="50"/>
      <c r="P47" s="50"/>
      <c r="Q47" s="50"/>
      <c r="R47" s="46">
        <f>232515</f>
        <v>232515</v>
      </c>
      <c r="S47" s="46"/>
      <c r="T47" s="46"/>
      <c r="U47" s="46"/>
      <c r="V47" s="46">
        <f>232515</f>
        <v>232515</v>
      </c>
      <c r="W47" s="46"/>
      <c r="X47" s="46"/>
      <c r="Y47" s="46"/>
      <c r="Z47" s="46"/>
      <c r="AA47" s="46">
        <f>136337.6</f>
        <v>136337.60000000001</v>
      </c>
      <c r="AB47" s="46"/>
      <c r="AC47" s="47" t="s">
        <v>51</v>
      </c>
      <c r="AD47" s="47"/>
      <c r="AE47" s="47"/>
      <c r="AF47" s="47" t="s">
        <v>51</v>
      </c>
      <c r="AG47" s="47"/>
      <c r="AH47" s="47"/>
      <c r="AI47" s="47"/>
      <c r="AJ47" s="46">
        <f>136337.6</f>
        <v>136337.60000000001</v>
      </c>
      <c r="AK47" s="46"/>
      <c r="AL47" s="46"/>
      <c r="AM47" s="46"/>
      <c r="AN47" s="46">
        <f>96177.4</f>
        <v>96177.4</v>
      </c>
      <c r="AO47" s="46"/>
      <c r="AP47" s="46"/>
      <c r="AQ47" s="46"/>
      <c r="AR47" s="46"/>
      <c r="AS47" s="46"/>
      <c r="AT47" s="48">
        <f>96177.4</f>
        <v>96177.4</v>
      </c>
      <c r="AU47" s="48"/>
      <c r="AV47" s="48"/>
    </row>
    <row r="48" spans="1:48" s="1" customFormat="1" ht="14.1" customHeight="1" x14ac:dyDescent="0.2">
      <c r="A48" s="49" t="s">
        <v>128</v>
      </c>
      <c r="B48" s="49"/>
      <c r="C48" s="49"/>
      <c r="D48" s="49"/>
      <c r="E48" s="49"/>
      <c r="F48" s="49"/>
      <c r="G48" s="13" t="s">
        <v>129</v>
      </c>
      <c r="H48" s="13"/>
      <c r="I48" s="13"/>
      <c r="J48" s="13"/>
      <c r="K48" s="13"/>
      <c r="L48" s="50" t="s">
        <v>130</v>
      </c>
      <c r="M48" s="50"/>
      <c r="N48" s="50"/>
      <c r="O48" s="50"/>
      <c r="P48" s="50"/>
      <c r="Q48" s="50"/>
      <c r="R48" s="46">
        <f>130200</f>
        <v>130200</v>
      </c>
      <c r="S48" s="46"/>
      <c r="T48" s="46"/>
      <c r="U48" s="46"/>
      <c r="V48" s="46">
        <f>130200</f>
        <v>130200</v>
      </c>
      <c r="W48" s="46"/>
      <c r="X48" s="46"/>
      <c r="Y48" s="46"/>
      <c r="Z48" s="46"/>
      <c r="AA48" s="46">
        <f>90162.02</f>
        <v>90162.02</v>
      </c>
      <c r="AB48" s="46"/>
      <c r="AC48" s="47" t="s">
        <v>51</v>
      </c>
      <c r="AD48" s="47"/>
      <c r="AE48" s="47"/>
      <c r="AF48" s="47" t="s">
        <v>51</v>
      </c>
      <c r="AG48" s="47"/>
      <c r="AH48" s="47"/>
      <c r="AI48" s="47"/>
      <c r="AJ48" s="46">
        <f>90162.02</f>
        <v>90162.02</v>
      </c>
      <c r="AK48" s="46"/>
      <c r="AL48" s="46"/>
      <c r="AM48" s="46"/>
      <c r="AN48" s="46">
        <f>40037.98</f>
        <v>40037.980000000003</v>
      </c>
      <c r="AO48" s="46"/>
      <c r="AP48" s="46"/>
      <c r="AQ48" s="46"/>
      <c r="AR48" s="46"/>
      <c r="AS48" s="46"/>
      <c r="AT48" s="48">
        <f>40037.98</f>
        <v>40037.980000000003</v>
      </c>
      <c r="AU48" s="48"/>
      <c r="AV48" s="48"/>
    </row>
    <row r="49" spans="1:48" s="1" customFormat="1" ht="24" customHeight="1" x14ac:dyDescent="0.2">
      <c r="A49" s="49" t="s">
        <v>131</v>
      </c>
      <c r="B49" s="49"/>
      <c r="C49" s="49"/>
      <c r="D49" s="49"/>
      <c r="E49" s="49"/>
      <c r="F49" s="49"/>
      <c r="G49" s="13" t="s">
        <v>132</v>
      </c>
      <c r="H49" s="13"/>
      <c r="I49" s="13"/>
      <c r="J49" s="13"/>
      <c r="K49" s="13"/>
      <c r="L49" s="50" t="s">
        <v>133</v>
      </c>
      <c r="M49" s="50"/>
      <c r="N49" s="50"/>
      <c r="O49" s="50"/>
      <c r="P49" s="50"/>
      <c r="Q49" s="50"/>
      <c r="R49" s="46">
        <f>730500</f>
        <v>730500</v>
      </c>
      <c r="S49" s="46"/>
      <c r="T49" s="46"/>
      <c r="U49" s="46"/>
      <c r="V49" s="46">
        <f>730500</f>
        <v>730500</v>
      </c>
      <c r="W49" s="46"/>
      <c r="X49" s="46"/>
      <c r="Y49" s="46"/>
      <c r="Z49" s="46"/>
      <c r="AA49" s="46">
        <f>629021.95</f>
        <v>629021.94999999995</v>
      </c>
      <c r="AB49" s="46"/>
      <c r="AC49" s="47" t="s">
        <v>51</v>
      </c>
      <c r="AD49" s="47"/>
      <c r="AE49" s="47"/>
      <c r="AF49" s="47" t="s">
        <v>51</v>
      </c>
      <c r="AG49" s="47"/>
      <c r="AH49" s="47"/>
      <c r="AI49" s="47"/>
      <c r="AJ49" s="46">
        <f>629021.95</f>
        <v>629021.94999999995</v>
      </c>
      <c r="AK49" s="46"/>
      <c r="AL49" s="46"/>
      <c r="AM49" s="46"/>
      <c r="AN49" s="46">
        <f>101478.05</f>
        <v>101478.05</v>
      </c>
      <c r="AO49" s="46"/>
      <c r="AP49" s="46"/>
      <c r="AQ49" s="46"/>
      <c r="AR49" s="46"/>
      <c r="AS49" s="46"/>
      <c r="AT49" s="48">
        <f>101478.05</f>
        <v>101478.05</v>
      </c>
      <c r="AU49" s="48"/>
      <c r="AV49" s="48"/>
    </row>
    <row r="50" spans="1:48" s="1" customFormat="1" ht="14.1" customHeight="1" x14ac:dyDescent="0.2">
      <c r="A50" s="49" t="s">
        <v>134</v>
      </c>
      <c r="B50" s="49"/>
      <c r="C50" s="49"/>
      <c r="D50" s="49"/>
      <c r="E50" s="49"/>
      <c r="F50" s="49"/>
      <c r="G50" s="13" t="s">
        <v>135</v>
      </c>
      <c r="H50" s="13"/>
      <c r="I50" s="13"/>
      <c r="J50" s="13"/>
      <c r="K50" s="13"/>
      <c r="L50" s="50" t="s">
        <v>136</v>
      </c>
      <c r="M50" s="50"/>
      <c r="N50" s="50"/>
      <c r="O50" s="50"/>
      <c r="P50" s="50"/>
      <c r="Q50" s="50"/>
      <c r="R50" s="46">
        <f>70000</f>
        <v>70000</v>
      </c>
      <c r="S50" s="46"/>
      <c r="T50" s="46"/>
      <c r="U50" s="46"/>
      <c r="V50" s="46">
        <f>70000</f>
        <v>70000</v>
      </c>
      <c r="W50" s="46"/>
      <c r="X50" s="46"/>
      <c r="Y50" s="46"/>
      <c r="Z50" s="46"/>
      <c r="AA50" s="46">
        <f>39387</f>
        <v>39387</v>
      </c>
      <c r="AB50" s="46"/>
      <c r="AC50" s="47" t="s">
        <v>51</v>
      </c>
      <c r="AD50" s="47"/>
      <c r="AE50" s="47"/>
      <c r="AF50" s="47" t="s">
        <v>51</v>
      </c>
      <c r="AG50" s="47"/>
      <c r="AH50" s="47"/>
      <c r="AI50" s="47"/>
      <c r="AJ50" s="46">
        <f>39387</f>
        <v>39387</v>
      </c>
      <c r="AK50" s="46"/>
      <c r="AL50" s="46"/>
      <c r="AM50" s="46"/>
      <c r="AN50" s="46">
        <f>30613</f>
        <v>30613</v>
      </c>
      <c r="AO50" s="46"/>
      <c r="AP50" s="46"/>
      <c r="AQ50" s="46"/>
      <c r="AR50" s="46"/>
      <c r="AS50" s="46"/>
      <c r="AT50" s="48">
        <f>30613</f>
        <v>30613</v>
      </c>
      <c r="AU50" s="48"/>
      <c r="AV50" s="48"/>
    </row>
    <row r="51" spans="1:48" s="1" customFormat="1" ht="14.1" customHeight="1" x14ac:dyDescent="0.2">
      <c r="A51" s="49" t="s">
        <v>134</v>
      </c>
      <c r="B51" s="49"/>
      <c r="C51" s="49"/>
      <c r="D51" s="49"/>
      <c r="E51" s="49"/>
      <c r="F51" s="49"/>
      <c r="G51" s="13" t="s">
        <v>137</v>
      </c>
      <c r="H51" s="13"/>
      <c r="I51" s="13"/>
      <c r="J51" s="13"/>
      <c r="K51" s="13"/>
      <c r="L51" s="50" t="s">
        <v>138</v>
      </c>
      <c r="M51" s="50"/>
      <c r="N51" s="50"/>
      <c r="O51" s="50"/>
      <c r="P51" s="50"/>
      <c r="Q51" s="50"/>
      <c r="R51" s="46">
        <f>72600</f>
        <v>72600</v>
      </c>
      <c r="S51" s="46"/>
      <c r="T51" s="46"/>
      <c r="U51" s="46"/>
      <c r="V51" s="46">
        <f>72600</f>
        <v>72600</v>
      </c>
      <c r="W51" s="46"/>
      <c r="X51" s="46"/>
      <c r="Y51" s="46"/>
      <c r="Z51" s="46"/>
      <c r="AA51" s="46">
        <f>72573.43</f>
        <v>72573.429999999993</v>
      </c>
      <c r="AB51" s="46"/>
      <c r="AC51" s="47" t="s">
        <v>51</v>
      </c>
      <c r="AD51" s="47"/>
      <c r="AE51" s="47"/>
      <c r="AF51" s="47" t="s">
        <v>51</v>
      </c>
      <c r="AG51" s="47"/>
      <c r="AH51" s="47"/>
      <c r="AI51" s="47"/>
      <c r="AJ51" s="46">
        <f>72573.43</f>
        <v>72573.429999999993</v>
      </c>
      <c r="AK51" s="46"/>
      <c r="AL51" s="46"/>
      <c r="AM51" s="46"/>
      <c r="AN51" s="46">
        <f>26.57</f>
        <v>26.57</v>
      </c>
      <c r="AO51" s="46"/>
      <c r="AP51" s="46"/>
      <c r="AQ51" s="46"/>
      <c r="AR51" s="46"/>
      <c r="AS51" s="46"/>
      <c r="AT51" s="48">
        <f>26.57</f>
        <v>26.57</v>
      </c>
      <c r="AU51" s="48"/>
      <c r="AV51" s="48"/>
    </row>
    <row r="52" spans="1:48" s="1" customFormat="1" ht="14.1" customHeight="1" x14ac:dyDescent="0.2">
      <c r="A52" s="49" t="s">
        <v>134</v>
      </c>
      <c r="B52" s="49"/>
      <c r="C52" s="49"/>
      <c r="D52" s="49"/>
      <c r="E52" s="49"/>
      <c r="F52" s="49"/>
      <c r="G52" s="13" t="s">
        <v>139</v>
      </c>
      <c r="H52" s="13"/>
      <c r="I52" s="13"/>
      <c r="J52" s="13"/>
      <c r="K52" s="13"/>
      <c r="L52" s="50" t="s">
        <v>140</v>
      </c>
      <c r="M52" s="50"/>
      <c r="N52" s="50"/>
      <c r="O52" s="50"/>
      <c r="P52" s="50"/>
      <c r="Q52" s="50"/>
      <c r="R52" s="46">
        <f>60000</f>
        <v>60000</v>
      </c>
      <c r="S52" s="46"/>
      <c r="T52" s="46"/>
      <c r="U52" s="46"/>
      <c r="V52" s="46">
        <f>60000</f>
        <v>60000</v>
      </c>
      <c r="W52" s="46"/>
      <c r="X52" s="46"/>
      <c r="Y52" s="46"/>
      <c r="Z52" s="46"/>
      <c r="AA52" s="46">
        <f>16656.15</f>
        <v>16656.150000000001</v>
      </c>
      <c r="AB52" s="46"/>
      <c r="AC52" s="47" t="s">
        <v>51</v>
      </c>
      <c r="AD52" s="47"/>
      <c r="AE52" s="47"/>
      <c r="AF52" s="47" t="s">
        <v>51</v>
      </c>
      <c r="AG52" s="47"/>
      <c r="AH52" s="47"/>
      <c r="AI52" s="47"/>
      <c r="AJ52" s="46">
        <f>16656.15</f>
        <v>16656.150000000001</v>
      </c>
      <c r="AK52" s="46"/>
      <c r="AL52" s="46"/>
      <c r="AM52" s="46"/>
      <c r="AN52" s="46">
        <f>43343.85</f>
        <v>43343.85</v>
      </c>
      <c r="AO52" s="46"/>
      <c r="AP52" s="46"/>
      <c r="AQ52" s="46"/>
      <c r="AR52" s="46"/>
      <c r="AS52" s="46"/>
      <c r="AT52" s="48">
        <f>43343.85</f>
        <v>43343.85</v>
      </c>
      <c r="AU52" s="48"/>
      <c r="AV52" s="48"/>
    </row>
    <row r="53" spans="1:48" s="1" customFormat="1" ht="24" customHeight="1" x14ac:dyDescent="0.2">
      <c r="A53" s="49" t="s">
        <v>131</v>
      </c>
      <c r="B53" s="49"/>
      <c r="C53" s="49"/>
      <c r="D53" s="49"/>
      <c r="E53" s="49"/>
      <c r="F53" s="49"/>
      <c r="G53" s="13" t="s">
        <v>141</v>
      </c>
      <c r="H53" s="13"/>
      <c r="I53" s="13"/>
      <c r="J53" s="13"/>
      <c r="K53" s="13"/>
      <c r="L53" s="50" t="s">
        <v>142</v>
      </c>
      <c r="M53" s="50"/>
      <c r="N53" s="50"/>
      <c r="O53" s="50"/>
      <c r="P53" s="50"/>
      <c r="Q53" s="50"/>
      <c r="R53" s="46">
        <f>100</f>
        <v>100</v>
      </c>
      <c r="S53" s="46"/>
      <c r="T53" s="46"/>
      <c r="U53" s="46"/>
      <c r="V53" s="46">
        <f>100</f>
        <v>100</v>
      </c>
      <c r="W53" s="46"/>
      <c r="X53" s="46"/>
      <c r="Y53" s="46"/>
      <c r="Z53" s="46"/>
      <c r="AA53" s="46">
        <f>100</f>
        <v>100</v>
      </c>
      <c r="AB53" s="46"/>
      <c r="AC53" s="47" t="s">
        <v>51</v>
      </c>
      <c r="AD53" s="47"/>
      <c r="AE53" s="47"/>
      <c r="AF53" s="47" t="s">
        <v>51</v>
      </c>
      <c r="AG53" s="47"/>
      <c r="AH53" s="47"/>
      <c r="AI53" s="47"/>
      <c r="AJ53" s="46">
        <f>100</f>
        <v>100</v>
      </c>
      <c r="AK53" s="46"/>
      <c r="AL53" s="46"/>
      <c r="AM53" s="46"/>
      <c r="AN53" s="47" t="s">
        <v>51</v>
      </c>
      <c r="AO53" s="47"/>
      <c r="AP53" s="47"/>
      <c r="AQ53" s="47"/>
      <c r="AR53" s="47"/>
      <c r="AS53" s="47"/>
      <c r="AT53" s="51" t="s">
        <v>51</v>
      </c>
      <c r="AU53" s="51"/>
      <c r="AV53" s="51"/>
    </row>
    <row r="54" spans="1:48" s="1" customFormat="1" ht="33.950000000000003" customHeight="1" x14ac:dyDescent="0.2">
      <c r="A54" s="49" t="s">
        <v>143</v>
      </c>
      <c r="B54" s="49"/>
      <c r="C54" s="49"/>
      <c r="D54" s="49"/>
      <c r="E54" s="49"/>
      <c r="F54" s="49"/>
      <c r="G54" s="13" t="s">
        <v>144</v>
      </c>
      <c r="H54" s="13"/>
      <c r="I54" s="13"/>
      <c r="J54" s="13"/>
      <c r="K54" s="13"/>
      <c r="L54" s="50" t="s">
        <v>145</v>
      </c>
      <c r="M54" s="50"/>
      <c r="N54" s="50"/>
      <c r="O54" s="50"/>
      <c r="P54" s="50"/>
      <c r="Q54" s="50"/>
      <c r="R54" s="46">
        <f>24300</f>
        <v>24300</v>
      </c>
      <c r="S54" s="46"/>
      <c r="T54" s="46"/>
      <c r="U54" s="46"/>
      <c r="V54" s="46">
        <f>24300</f>
        <v>24300</v>
      </c>
      <c r="W54" s="46"/>
      <c r="X54" s="46"/>
      <c r="Y54" s="46"/>
      <c r="Z54" s="46"/>
      <c r="AA54" s="46">
        <f>24300</f>
        <v>24300</v>
      </c>
      <c r="AB54" s="46"/>
      <c r="AC54" s="47" t="s">
        <v>51</v>
      </c>
      <c r="AD54" s="47"/>
      <c r="AE54" s="47"/>
      <c r="AF54" s="47" t="s">
        <v>51</v>
      </c>
      <c r="AG54" s="47"/>
      <c r="AH54" s="47"/>
      <c r="AI54" s="47"/>
      <c r="AJ54" s="46">
        <f>24300</f>
        <v>24300</v>
      </c>
      <c r="AK54" s="46"/>
      <c r="AL54" s="46"/>
      <c r="AM54" s="46"/>
      <c r="AN54" s="47" t="s">
        <v>51</v>
      </c>
      <c r="AO54" s="47"/>
      <c r="AP54" s="47"/>
      <c r="AQ54" s="47"/>
      <c r="AR54" s="47"/>
      <c r="AS54" s="47"/>
      <c r="AT54" s="51" t="s">
        <v>51</v>
      </c>
      <c r="AU54" s="51"/>
      <c r="AV54" s="51"/>
    </row>
    <row r="55" spans="1:48" s="1" customFormat="1" ht="14.1" customHeight="1" x14ac:dyDescent="0.2">
      <c r="A55" s="49" t="s">
        <v>134</v>
      </c>
      <c r="B55" s="49"/>
      <c r="C55" s="49"/>
      <c r="D55" s="49"/>
      <c r="E55" s="49"/>
      <c r="F55" s="49"/>
      <c r="G55" s="13" t="s">
        <v>146</v>
      </c>
      <c r="H55" s="13"/>
      <c r="I55" s="13"/>
      <c r="J55" s="13"/>
      <c r="K55" s="13"/>
      <c r="L55" s="50" t="s">
        <v>147</v>
      </c>
      <c r="M55" s="50"/>
      <c r="N55" s="50"/>
      <c r="O55" s="50"/>
      <c r="P55" s="50"/>
      <c r="Q55" s="50"/>
      <c r="R55" s="46">
        <f>8900</f>
        <v>8900</v>
      </c>
      <c r="S55" s="46"/>
      <c r="T55" s="46"/>
      <c r="U55" s="46"/>
      <c r="V55" s="46">
        <f>8900</f>
        <v>8900</v>
      </c>
      <c r="W55" s="46"/>
      <c r="X55" s="46"/>
      <c r="Y55" s="46"/>
      <c r="Z55" s="46"/>
      <c r="AA55" s="47" t="s">
        <v>51</v>
      </c>
      <c r="AB55" s="47"/>
      <c r="AC55" s="47" t="s">
        <v>51</v>
      </c>
      <c r="AD55" s="47"/>
      <c r="AE55" s="47"/>
      <c r="AF55" s="47" t="s">
        <v>51</v>
      </c>
      <c r="AG55" s="47"/>
      <c r="AH55" s="47"/>
      <c r="AI55" s="47"/>
      <c r="AJ55" s="47" t="s">
        <v>51</v>
      </c>
      <c r="AK55" s="47"/>
      <c r="AL55" s="47"/>
      <c r="AM55" s="47"/>
      <c r="AN55" s="46">
        <f>8900</f>
        <v>8900</v>
      </c>
      <c r="AO55" s="46"/>
      <c r="AP55" s="46"/>
      <c r="AQ55" s="46"/>
      <c r="AR55" s="46"/>
      <c r="AS55" s="46"/>
      <c r="AT55" s="48">
        <f>8900</f>
        <v>8900</v>
      </c>
      <c r="AU55" s="48"/>
      <c r="AV55" s="48"/>
    </row>
    <row r="56" spans="1:48" s="1" customFormat="1" ht="14.1" customHeight="1" x14ac:dyDescent="0.2">
      <c r="A56" s="49" t="s">
        <v>118</v>
      </c>
      <c r="B56" s="49"/>
      <c r="C56" s="49"/>
      <c r="D56" s="49"/>
      <c r="E56" s="49"/>
      <c r="F56" s="49"/>
      <c r="G56" s="13" t="s">
        <v>148</v>
      </c>
      <c r="H56" s="13"/>
      <c r="I56" s="13"/>
      <c r="J56" s="13"/>
      <c r="K56" s="13"/>
      <c r="L56" s="50" t="s">
        <v>149</v>
      </c>
      <c r="M56" s="50"/>
      <c r="N56" s="50"/>
      <c r="O56" s="50"/>
      <c r="P56" s="50"/>
      <c r="Q56" s="50"/>
      <c r="R56" s="46">
        <f>63000</f>
        <v>63000</v>
      </c>
      <c r="S56" s="46"/>
      <c r="T56" s="46"/>
      <c r="U56" s="46"/>
      <c r="V56" s="46">
        <f>63000</f>
        <v>63000</v>
      </c>
      <c r="W56" s="46"/>
      <c r="X56" s="46"/>
      <c r="Y56" s="46"/>
      <c r="Z56" s="46"/>
      <c r="AA56" s="46">
        <f>34832.64</f>
        <v>34832.639999999999</v>
      </c>
      <c r="AB56" s="46"/>
      <c r="AC56" s="47" t="s">
        <v>51</v>
      </c>
      <c r="AD56" s="47"/>
      <c r="AE56" s="47"/>
      <c r="AF56" s="47" t="s">
        <v>51</v>
      </c>
      <c r="AG56" s="47"/>
      <c r="AH56" s="47"/>
      <c r="AI56" s="47"/>
      <c r="AJ56" s="46">
        <f>34832.64</f>
        <v>34832.639999999999</v>
      </c>
      <c r="AK56" s="46"/>
      <c r="AL56" s="46"/>
      <c r="AM56" s="46"/>
      <c r="AN56" s="46">
        <f>28167.36</f>
        <v>28167.360000000001</v>
      </c>
      <c r="AO56" s="46"/>
      <c r="AP56" s="46"/>
      <c r="AQ56" s="46"/>
      <c r="AR56" s="46"/>
      <c r="AS56" s="46"/>
      <c r="AT56" s="48">
        <f>28167.36</f>
        <v>28167.360000000001</v>
      </c>
      <c r="AU56" s="48"/>
      <c r="AV56" s="48"/>
    </row>
    <row r="57" spans="1:48" s="1" customFormat="1" ht="24" customHeight="1" x14ac:dyDescent="0.2">
      <c r="A57" s="49" t="s">
        <v>121</v>
      </c>
      <c r="B57" s="49"/>
      <c r="C57" s="49"/>
      <c r="D57" s="49"/>
      <c r="E57" s="49"/>
      <c r="F57" s="49"/>
      <c r="G57" s="13" t="s">
        <v>150</v>
      </c>
      <c r="H57" s="13"/>
      <c r="I57" s="13"/>
      <c r="J57" s="13"/>
      <c r="K57" s="13"/>
      <c r="L57" s="50" t="s">
        <v>151</v>
      </c>
      <c r="M57" s="50"/>
      <c r="N57" s="50"/>
      <c r="O57" s="50"/>
      <c r="P57" s="50"/>
      <c r="Q57" s="50"/>
      <c r="R57" s="46">
        <f>19900</f>
        <v>19900</v>
      </c>
      <c r="S57" s="46"/>
      <c r="T57" s="46"/>
      <c r="U57" s="46"/>
      <c r="V57" s="46">
        <f>19900</f>
        <v>19900</v>
      </c>
      <c r="W57" s="46"/>
      <c r="X57" s="46"/>
      <c r="Y57" s="46"/>
      <c r="Z57" s="46"/>
      <c r="AA57" s="46">
        <f>10334.68</f>
        <v>10334.68</v>
      </c>
      <c r="AB57" s="46"/>
      <c r="AC57" s="47" t="s">
        <v>51</v>
      </c>
      <c r="AD57" s="47"/>
      <c r="AE57" s="47"/>
      <c r="AF57" s="47" t="s">
        <v>51</v>
      </c>
      <c r="AG57" s="47"/>
      <c r="AH57" s="47"/>
      <c r="AI57" s="47"/>
      <c r="AJ57" s="46">
        <f>10334.68</f>
        <v>10334.68</v>
      </c>
      <c r="AK57" s="46"/>
      <c r="AL57" s="46"/>
      <c r="AM57" s="46"/>
      <c r="AN57" s="46">
        <f>9565.32</f>
        <v>9565.32</v>
      </c>
      <c r="AO57" s="46"/>
      <c r="AP57" s="46"/>
      <c r="AQ57" s="46"/>
      <c r="AR57" s="46"/>
      <c r="AS57" s="46"/>
      <c r="AT57" s="48">
        <f>9565.32</f>
        <v>9565.32</v>
      </c>
      <c r="AU57" s="48"/>
      <c r="AV57" s="48"/>
    </row>
    <row r="58" spans="1:48" s="1" customFormat="1" ht="24" customHeight="1" x14ac:dyDescent="0.2">
      <c r="A58" s="49" t="s">
        <v>131</v>
      </c>
      <c r="B58" s="49"/>
      <c r="C58" s="49"/>
      <c r="D58" s="49"/>
      <c r="E58" s="49"/>
      <c r="F58" s="49"/>
      <c r="G58" s="13" t="s">
        <v>152</v>
      </c>
      <c r="H58" s="13"/>
      <c r="I58" s="13"/>
      <c r="J58" s="13"/>
      <c r="K58" s="13"/>
      <c r="L58" s="50" t="s">
        <v>153</v>
      </c>
      <c r="M58" s="50"/>
      <c r="N58" s="50"/>
      <c r="O58" s="50"/>
      <c r="P58" s="50"/>
      <c r="Q58" s="50"/>
      <c r="R58" s="46">
        <f>1000</f>
        <v>1000</v>
      </c>
      <c r="S58" s="46"/>
      <c r="T58" s="46"/>
      <c r="U58" s="46"/>
      <c r="V58" s="46">
        <f>1000</f>
        <v>1000</v>
      </c>
      <c r="W58" s="46"/>
      <c r="X58" s="46"/>
      <c r="Y58" s="46"/>
      <c r="Z58" s="46"/>
      <c r="AA58" s="46">
        <f>252</f>
        <v>252</v>
      </c>
      <c r="AB58" s="46"/>
      <c r="AC58" s="47" t="s">
        <v>51</v>
      </c>
      <c r="AD58" s="47"/>
      <c r="AE58" s="47"/>
      <c r="AF58" s="47" t="s">
        <v>51</v>
      </c>
      <c r="AG58" s="47"/>
      <c r="AH58" s="47"/>
      <c r="AI58" s="47"/>
      <c r="AJ58" s="46">
        <f>252</f>
        <v>252</v>
      </c>
      <c r="AK58" s="46"/>
      <c r="AL58" s="46"/>
      <c r="AM58" s="46"/>
      <c r="AN58" s="46">
        <f>748</f>
        <v>748</v>
      </c>
      <c r="AO58" s="46"/>
      <c r="AP58" s="46"/>
      <c r="AQ58" s="46"/>
      <c r="AR58" s="46"/>
      <c r="AS58" s="46"/>
      <c r="AT58" s="48">
        <f>748</f>
        <v>748</v>
      </c>
      <c r="AU58" s="48"/>
      <c r="AV58" s="48"/>
    </row>
    <row r="59" spans="1:48" s="1" customFormat="1" ht="24" customHeight="1" x14ac:dyDescent="0.2">
      <c r="A59" s="49" t="s">
        <v>154</v>
      </c>
      <c r="B59" s="49"/>
      <c r="C59" s="49"/>
      <c r="D59" s="49"/>
      <c r="E59" s="49"/>
      <c r="F59" s="49"/>
      <c r="G59" s="13" t="s">
        <v>155</v>
      </c>
      <c r="H59" s="13"/>
      <c r="I59" s="13"/>
      <c r="J59" s="13"/>
      <c r="K59" s="13"/>
      <c r="L59" s="50" t="s">
        <v>156</v>
      </c>
      <c r="M59" s="50"/>
      <c r="N59" s="50"/>
      <c r="O59" s="50"/>
      <c r="P59" s="50"/>
      <c r="Q59" s="50"/>
      <c r="R59" s="46">
        <f>11100</f>
        <v>11100</v>
      </c>
      <c r="S59" s="46"/>
      <c r="T59" s="46"/>
      <c r="U59" s="46"/>
      <c r="V59" s="46">
        <f>11100</f>
        <v>11100</v>
      </c>
      <c r="W59" s="46"/>
      <c r="X59" s="46"/>
      <c r="Y59" s="46"/>
      <c r="Z59" s="46"/>
      <c r="AA59" s="46">
        <f>11019</f>
        <v>11019</v>
      </c>
      <c r="AB59" s="46"/>
      <c r="AC59" s="47" t="s">
        <v>51</v>
      </c>
      <c r="AD59" s="47"/>
      <c r="AE59" s="47"/>
      <c r="AF59" s="47" t="s">
        <v>51</v>
      </c>
      <c r="AG59" s="47"/>
      <c r="AH59" s="47"/>
      <c r="AI59" s="47"/>
      <c r="AJ59" s="46">
        <f>11019</f>
        <v>11019</v>
      </c>
      <c r="AK59" s="46"/>
      <c r="AL59" s="46"/>
      <c r="AM59" s="46"/>
      <c r="AN59" s="46">
        <f>81</f>
        <v>81</v>
      </c>
      <c r="AO59" s="46"/>
      <c r="AP59" s="46"/>
      <c r="AQ59" s="46"/>
      <c r="AR59" s="46"/>
      <c r="AS59" s="46"/>
      <c r="AT59" s="48">
        <f>81</f>
        <v>81</v>
      </c>
      <c r="AU59" s="48"/>
      <c r="AV59" s="48"/>
    </row>
    <row r="60" spans="1:48" s="1" customFormat="1" ht="24" customHeight="1" x14ac:dyDescent="0.2">
      <c r="A60" s="49" t="s">
        <v>157</v>
      </c>
      <c r="B60" s="49"/>
      <c r="C60" s="49"/>
      <c r="D60" s="49"/>
      <c r="E60" s="49"/>
      <c r="F60" s="49"/>
      <c r="G60" s="13" t="s">
        <v>158</v>
      </c>
      <c r="H60" s="13"/>
      <c r="I60" s="13"/>
      <c r="J60" s="13"/>
      <c r="K60" s="13"/>
      <c r="L60" s="50" t="s">
        <v>159</v>
      </c>
      <c r="M60" s="50"/>
      <c r="N60" s="50"/>
      <c r="O60" s="50"/>
      <c r="P60" s="50"/>
      <c r="Q60" s="50"/>
      <c r="R60" s="46">
        <f>884400</f>
        <v>884400</v>
      </c>
      <c r="S60" s="46"/>
      <c r="T60" s="46"/>
      <c r="U60" s="46"/>
      <c r="V60" s="46">
        <f>884400</f>
        <v>884400</v>
      </c>
      <c r="W60" s="46"/>
      <c r="X60" s="46"/>
      <c r="Y60" s="46"/>
      <c r="Z60" s="46"/>
      <c r="AA60" s="46">
        <f>493704</f>
        <v>493704</v>
      </c>
      <c r="AB60" s="46"/>
      <c r="AC60" s="47" t="s">
        <v>51</v>
      </c>
      <c r="AD60" s="47"/>
      <c r="AE60" s="47"/>
      <c r="AF60" s="47" t="s">
        <v>51</v>
      </c>
      <c r="AG60" s="47"/>
      <c r="AH60" s="47"/>
      <c r="AI60" s="47"/>
      <c r="AJ60" s="46">
        <f>493704</f>
        <v>493704</v>
      </c>
      <c r="AK60" s="46"/>
      <c r="AL60" s="46"/>
      <c r="AM60" s="46"/>
      <c r="AN60" s="46">
        <f>390696</f>
        <v>390696</v>
      </c>
      <c r="AO60" s="46"/>
      <c r="AP60" s="46"/>
      <c r="AQ60" s="46"/>
      <c r="AR60" s="46"/>
      <c r="AS60" s="46"/>
      <c r="AT60" s="48">
        <f>390696</f>
        <v>390696</v>
      </c>
      <c r="AU60" s="48"/>
      <c r="AV60" s="48"/>
    </row>
    <row r="61" spans="1:48" s="1" customFormat="1" ht="24" customHeight="1" x14ac:dyDescent="0.2">
      <c r="A61" s="49" t="s">
        <v>157</v>
      </c>
      <c r="B61" s="49"/>
      <c r="C61" s="49"/>
      <c r="D61" s="49"/>
      <c r="E61" s="49"/>
      <c r="F61" s="49"/>
      <c r="G61" s="13" t="s">
        <v>160</v>
      </c>
      <c r="H61" s="13"/>
      <c r="I61" s="13"/>
      <c r="J61" s="13"/>
      <c r="K61" s="13"/>
      <c r="L61" s="50" t="s">
        <v>161</v>
      </c>
      <c r="M61" s="50"/>
      <c r="N61" s="50"/>
      <c r="O61" s="50"/>
      <c r="P61" s="50"/>
      <c r="Q61" s="50"/>
      <c r="R61" s="46">
        <f>2000</f>
        <v>2000</v>
      </c>
      <c r="S61" s="46"/>
      <c r="T61" s="46"/>
      <c r="U61" s="46"/>
      <c r="V61" s="46">
        <f>2000</f>
        <v>2000</v>
      </c>
      <c r="W61" s="46"/>
      <c r="X61" s="46"/>
      <c r="Y61" s="46"/>
      <c r="Z61" s="46"/>
      <c r="AA61" s="47" t="s">
        <v>51</v>
      </c>
      <c r="AB61" s="47"/>
      <c r="AC61" s="47" t="s">
        <v>51</v>
      </c>
      <c r="AD61" s="47"/>
      <c r="AE61" s="47"/>
      <c r="AF61" s="47" t="s">
        <v>51</v>
      </c>
      <c r="AG61" s="47"/>
      <c r="AH61" s="47"/>
      <c r="AI61" s="47"/>
      <c r="AJ61" s="47" t="s">
        <v>51</v>
      </c>
      <c r="AK61" s="47"/>
      <c r="AL61" s="47"/>
      <c r="AM61" s="47"/>
      <c r="AN61" s="46">
        <f>2000</f>
        <v>2000</v>
      </c>
      <c r="AO61" s="46"/>
      <c r="AP61" s="46"/>
      <c r="AQ61" s="46"/>
      <c r="AR61" s="46"/>
      <c r="AS61" s="46"/>
      <c r="AT61" s="48">
        <f>2000</f>
        <v>2000</v>
      </c>
      <c r="AU61" s="48"/>
      <c r="AV61" s="48"/>
    </row>
    <row r="62" spans="1:48" s="1" customFormat="1" ht="33.950000000000003" customHeight="1" x14ac:dyDescent="0.2">
      <c r="A62" s="49" t="s">
        <v>162</v>
      </c>
      <c r="B62" s="49"/>
      <c r="C62" s="49"/>
      <c r="D62" s="49"/>
      <c r="E62" s="49"/>
      <c r="F62" s="49"/>
      <c r="G62" s="13" t="s">
        <v>163</v>
      </c>
      <c r="H62" s="13"/>
      <c r="I62" s="13"/>
      <c r="J62" s="13"/>
      <c r="K62" s="13"/>
      <c r="L62" s="50" t="s">
        <v>164</v>
      </c>
      <c r="M62" s="50"/>
      <c r="N62" s="50"/>
      <c r="O62" s="50"/>
      <c r="P62" s="50"/>
      <c r="Q62" s="50"/>
      <c r="R62" s="46">
        <f>228950</f>
        <v>228950</v>
      </c>
      <c r="S62" s="46"/>
      <c r="T62" s="46"/>
      <c r="U62" s="46"/>
      <c r="V62" s="46">
        <f>228950</f>
        <v>228950</v>
      </c>
      <c r="W62" s="46"/>
      <c r="X62" s="46"/>
      <c r="Y62" s="46"/>
      <c r="Z62" s="46"/>
      <c r="AA62" s="46">
        <f>228950</f>
        <v>228950</v>
      </c>
      <c r="AB62" s="46"/>
      <c r="AC62" s="47" t="s">
        <v>51</v>
      </c>
      <c r="AD62" s="47"/>
      <c r="AE62" s="47"/>
      <c r="AF62" s="47" t="s">
        <v>51</v>
      </c>
      <c r="AG62" s="47"/>
      <c r="AH62" s="47"/>
      <c r="AI62" s="47"/>
      <c r="AJ62" s="46">
        <f>228950</f>
        <v>228950</v>
      </c>
      <c r="AK62" s="46"/>
      <c r="AL62" s="46"/>
      <c r="AM62" s="46"/>
      <c r="AN62" s="47" t="s">
        <v>51</v>
      </c>
      <c r="AO62" s="47"/>
      <c r="AP62" s="47"/>
      <c r="AQ62" s="47"/>
      <c r="AR62" s="47"/>
      <c r="AS62" s="47"/>
      <c r="AT62" s="51" t="s">
        <v>51</v>
      </c>
      <c r="AU62" s="51"/>
      <c r="AV62" s="51"/>
    </row>
    <row r="63" spans="1:48" s="1" customFormat="1" ht="33.950000000000003" customHeight="1" x14ac:dyDescent="0.2">
      <c r="A63" s="49" t="s">
        <v>162</v>
      </c>
      <c r="B63" s="49"/>
      <c r="C63" s="49"/>
      <c r="D63" s="49"/>
      <c r="E63" s="49"/>
      <c r="F63" s="49"/>
      <c r="G63" s="13" t="s">
        <v>165</v>
      </c>
      <c r="H63" s="13"/>
      <c r="I63" s="13"/>
      <c r="J63" s="13"/>
      <c r="K63" s="13"/>
      <c r="L63" s="50" t="s">
        <v>166</v>
      </c>
      <c r="M63" s="50"/>
      <c r="N63" s="50"/>
      <c r="O63" s="50"/>
      <c r="P63" s="50"/>
      <c r="Q63" s="50"/>
      <c r="R63" s="46">
        <f>22400</f>
        <v>22400</v>
      </c>
      <c r="S63" s="46"/>
      <c r="T63" s="46"/>
      <c r="U63" s="46"/>
      <c r="V63" s="46">
        <f>22400</f>
        <v>22400</v>
      </c>
      <c r="W63" s="46"/>
      <c r="X63" s="46"/>
      <c r="Y63" s="46"/>
      <c r="Z63" s="46"/>
      <c r="AA63" s="46">
        <f>22400</f>
        <v>22400</v>
      </c>
      <c r="AB63" s="46"/>
      <c r="AC63" s="47" t="s">
        <v>51</v>
      </c>
      <c r="AD63" s="47"/>
      <c r="AE63" s="47"/>
      <c r="AF63" s="47" t="s">
        <v>51</v>
      </c>
      <c r="AG63" s="47"/>
      <c r="AH63" s="47"/>
      <c r="AI63" s="47"/>
      <c r="AJ63" s="46">
        <f>22400</f>
        <v>22400</v>
      </c>
      <c r="AK63" s="46"/>
      <c r="AL63" s="46"/>
      <c r="AM63" s="46"/>
      <c r="AN63" s="47" t="s">
        <v>51</v>
      </c>
      <c r="AO63" s="47"/>
      <c r="AP63" s="47"/>
      <c r="AQ63" s="47"/>
      <c r="AR63" s="47"/>
      <c r="AS63" s="47"/>
      <c r="AT63" s="51" t="s">
        <v>51</v>
      </c>
      <c r="AU63" s="51"/>
      <c r="AV63" s="51"/>
    </row>
    <row r="64" spans="1:48" s="1" customFormat="1" ht="24" customHeight="1" x14ac:dyDescent="0.2">
      <c r="A64" s="49" t="s">
        <v>131</v>
      </c>
      <c r="B64" s="49"/>
      <c r="C64" s="49"/>
      <c r="D64" s="49"/>
      <c r="E64" s="49"/>
      <c r="F64" s="49"/>
      <c r="G64" s="13" t="s">
        <v>167</v>
      </c>
      <c r="H64" s="13"/>
      <c r="I64" s="13"/>
      <c r="J64" s="13"/>
      <c r="K64" s="13"/>
      <c r="L64" s="50" t="s">
        <v>168</v>
      </c>
      <c r="M64" s="50"/>
      <c r="N64" s="50"/>
      <c r="O64" s="50"/>
      <c r="P64" s="50"/>
      <c r="Q64" s="50"/>
      <c r="R64" s="46">
        <f>516260</f>
        <v>516260</v>
      </c>
      <c r="S64" s="46"/>
      <c r="T64" s="46"/>
      <c r="U64" s="46"/>
      <c r="V64" s="46">
        <f>516260</f>
        <v>516260</v>
      </c>
      <c r="W64" s="46"/>
      <c r="X64" s="46"/>
      <c r="Y64" s="46"/>
      <c r="Z64" s="46"/>
      <c r="AA64" s="46">
        <f>237260</f>
        <v>237260</v>
      </c>
      <c r="AB64" s="46"/>
      <c r="AC64" s="47" t="s">
        <v>51</v>
      </c>
      <c r="AD64" s="47"/>
      <c r="AE64" s="47"/>
      <c r="AF64" s="47" t="s">
        <v>51</v>
      </c>
      <c r="AG64" s="47"/>
      <c r="AH64" s="47"/>
      <c r="AI64" s="47"/>
      <c r="AJ64" s="46">
        <f>237260</f>
        <v>237260</v>
      </c>
      <c r="AK64" s="46"/>
      <c r="AL64" s="46"/>
      <c r="AM64" s="46"/>
      <c r="AN64" s="46">
        <f>279000</f>
        <v>279000</v>
      </c>
      <c r="AO64" s="46"/>
      <c r="AP64" s="46"/>
      <c r="AQ64" s="46"/>
      <c r="AR64" s="46"/>
      <c r="AS64" s="46"/>
      <c r="AT64" s="48">
        <f>279000</f>
        <v>279000</v>
      </c>
      <c r="AU64" s="48"/>
      <c r="AV64" s="48"/>
    </row>
    <row r="65" spans="1:48" s="1" customFormat="1" ht="14.1" customHeight="1" x14ac:dyDescent="0.2">
      <c r="A65" s="49" t="s">
        <v>169</v>
      </c>
      <c r="B65" s="49"/>
      <c r="C65" s="49"/>
      <c r="D65" s="49"/>
      <c r="E65" s="49"/>
      <c r="F65" s="49"/>
      <c r="G65" s="13" t="s">
        <v>170</v>
      </c>
      <c r="H65" s="13"/>
      <c r="I65" s="13"/>
      <c r="J65" s="13"/>
      <c r="K65" s="13"/>
      <c r="L65" s="50" t="s">
        <v>171</v>
      </c>
      <c r="M65" s="50"/>
      <c r="N65" s="50"/>
      <c r="O65" s="50"/>
      <c r="P65" s="50"/>
      <c r="Q65" s="50"/>
      <c r="R65" s="46">
        <f>182000</f>
        <v>182000</v>
      </c>
      <c r="S65" s="46"/>
      <c r="T65" s="46"/>
      <c r="U65" s="46"/>
      <c r="V65" s="46">
        <f>182000</f>
        <v>182000</v>
      </c>
      <c r="W65" s="46"/>
      <c r="X65" s="46"/>
      <c r="Y65" s="46"/>
      <c r="Z65" s="46"/>
      <c r="AA65" s="46">
        <f>115010</f>
        <v>115010</v>
      </c>
      <c r="AB65" s="46"/>
      <c r="AC65" s="47" t="s">
        <v>51</v>
      </c>
      <c r="AD65" s="47"/>
      <c r="AE65" s="47"/>
      <c r="AF65" s="47" t="s">
        <v>51</v>
      </c>
      <c r="AG65" s="47"/>
      <c r="AH65" s="47"/>
      <c r="AI65" s="47"/>
      <c r="AJ65" s="46">
        <f>115010</f>
        <v>115010</v>
      </c>
      <c r="AK65" s="46"/>
      <c r="AL65" s="46"/>
      <c r="AM65" s="46"/>
      <c r="AN65" s="46">
        <f>66990</f>
        <v>66990</v>
      </c>
      <c r="AO65" s="46"/>
      <c r="AP65" s="46"/>
      <c r="AQ65" s="46"/>
      <c r="AR65" s="46"/>
      <c r="AS65" s="46"/>
      <c r="AT65" s="48">
        <f>66990</f>
        <v>66990</v>
      </c>
      <c r="AU65" s="48"/>
      <c r="AV65" s="48"/>
    </row>
    <row r="66" spans="1:48" s="1" customFormat="1" ht="14.1" customHeight="1" x14ac:dyDescent="0.2">
      <c r="A66" s="49" t="s">
        <v>172</v>
      </c>
      <c r="B66" s="49"/>
      <c r="C66" s="49"/>
      <c r="D66" s="49"/>
      <c r="E66" s="49"/>
      <c r="F66" s="49"/>
      <c r="G66" s="13" t="s">
        <v>173</v>
      </c>
      <c r="H66" s="13"/>
      <c r="I66" s="13"/>
      <c r="J66" s="13"/>
      <c r="K66" s="13"/>
      <c r="L66" s="50" t="s">
        <v>174</v>
      </c>
      <c r="M66" s="50"/>
      <c r="N66" s="50"/>
      <c r="O66" s="50"/>
      <c r="P66" s="50"/>
      <c r="Q66" s="50"/>
      <c r="R66" s="46">
        <f>18500</f>
        <v>18500</v>
      </c>
      <c r="S66" s="46"/>
      <c r="T66" s="46"/>
      <c r="U66" s="46"/>
      <c r="V66" s="46">
        <f>18500</f>
        <v>18500</v>
      </c>
      <c r="W66" s="46"/>
      <c r="X66" s="46"/>
      <c r="Y66" s="46"/>
      <c r="Z66" s="46"/>
      <c r="AA66" s="46">
        <f>17500</f>
        <v>17500</v>
      </c>
      <c r="AB66" s="46"/>
      <c r="AC66" s="47" t="s">
        <v>51</v>
      </c>
      <c r="AD66" s="47"/>
      <c r="AE66" s="47"/>
      <c r="AF66" s="47" t="s">
        <v>51</v>
      </c>
      <c r="AG66" s="47"/>
      <c r="AH66" s="47"/>
      <c r="AI66" s="47"/>
      <c r="AJ66" s="46">
        <f>17500</f>
        <v>17500</v>
      </c>
      <c r="AK66" s="46"/>
      <c r="AL66" s="46"/>
      <c r="AM66" s="46"/>
      <c r="AN66" s="46">
        <f>1000</f>
        <v>1000</v>
      </c>
      <c r="AO66" s="46"/>
      <c r="AP66" s="46"/>
      <c r="AQ66" s="46"/>
      <c r="AR66" s="46"/>
      <c r="AS66" s="46"/>
      <c r="AT66" s="48">
        <f>1000</f>
        <v>1000</v>
      </c>
      <c r="AU66" s="48"/>
      <c r="AV66" s="48"/>
    </row>
    <row r="67" spans="1:48" s="1" customFormat="1" ht="14.1" customHeight="1" x14ac:dyDescent="0.2">
      <c r="A67" s="49" t="s">
        <v>134</v>
      </c>
      <c r="B67" s="49"/>
      <c r="C67" s="49"/>
      <c r="D67" s="49"/>
      <c r="E67" s="49"/>
      <c r="F67" s="49"/>
      <c r="G67" s="13" t="s">
        <v>175</v>
      </c>
      <c r="H67" s="13"/>
      <c r="I67" s="13"/>
      <c r="J67" s="13"/>
      <c r="K67" s="13"/>
      <c r="L67" s="50" t="s">
        <v>176</v>
      </c>
      <c r="M67" s="50"/>
      <c r="N67" s="50"/>
      <c r="O67" s="50"/>
      <c r="P67" s="50"/>
      <c r="Q67" s="50"/>
      <c r="R67" s="46">
        <f>56126</f>
        <v>56126</v>
      </c>
      <c r="S67" s="46"/>
      <c r="T67" s="46"/>
      <c r="U67" s="46"/>
      <c r="V67" s="46">
        <f>56126</f>
        <v>56126</v>
      </c>
      <c r="W67" s="46"/>
      <c r="X67" s="46"/>
      <c r="Y67" s="46"/>
      <c r="Z67" s="46"/>
      <c r="AA67" s="46">
        <f>44826</f>
        <v>44826</v>
      </c>
      <c r="AB67" s="46"/>
      <c r="AC67" s="47" t="s">
        <v>51</v>
      </c>
      <c r="AD67" s="47"/>
      <c r="AE67" s="47"/>
      <c r="AF67" s="47" t="s">
        <v>51</v>
      </c>
      <c r="AG67" s="47"/>
      <c r="AH67" s="47"/>
      <c r="AI67" s="47"/>
      <c r="AJ67" s="46">
        <f>44826</f>
        <v>44826</v>
      </c>
      <c r="AK67" s="46"/>
      <c r="AL67" s="46"/>
      <c r="AM67" s="46"/>
      <c r="AN67" s="46">
        <f>11300</f>
        <v>11300</v>
      </c>
      <c r="AO67" s="46"/>
      <c r="AP67" s="46"/>
      <c r="AQ67" s="46"/>
      <c r="AR67" s="46"/>
      <c r="AS67" s="46"/>
      <c r="AT67" s="48">
        <f>11300</f>
        <v>11300</v>
      </c>
      <c r="AU67" s="48"/>
      <c r="AV67" s="48"/>
    </row>
    <row r="68" spans="1:48" s="1" customFormat="1" ht="26.1" customHeight="1" x14ac:dyDescent="0.2">
      <c r="A68" s="12" t="s">
        <v>177</v>
      </c>
      <c r="B68" s="12"/>
      <c r="C68" s="12"/>
      <c r="D68" s="12"/>
      <c r="E68" s="12"/>
      <c r="F68" s="12"/>
      <c r="G68" s="13" t="s">
        <v>178</v>
      </c>
      <c r="H68" s="13"/>
      <c r="I68" s="13"/>
      <c r="J68" s="13"/>
      <c r="K68" s="13"/>
      <c r="L68" s="14" t="s">
        <v>50</v>
      </c>
      <c r="M68" s="14"/>
      <c r="N68" s="14"/>
      <c r="O68" s="14"/>
      <c r="P68" s="14"/>
      <c r="Q68" s="14"/>
      <c r="R68" s="43" t="s">
        <v>50</v>
      </c>
      <c r="S68" s="43"/>
      <c r="T68" s="43"/>
      <c r="U68" s="43"/>
      <c r="V68" s="43" t="s">
        <v>50</v>
      </c>
      <c r="W68" s="43"/>
      <c r="X68" s="43"/>
      <c r="Y68" s="43"/>
      <c r="Z68" s="43"/>
      <c r="AA68" s="42">
        <f>1554787.79</f>
        <v>1554787.79</v>
      </c>
      <c r="AB68" s="42"/>
      <c r="AC68" s="40" t="s">
        <v>51</v>
      </c>
      <c r="AD68" s="40"/>
      <c r="AE68" s="40"/>
      <c r="AF68" s="41" t="s">
        <v>51</v>
      </c>
      <c r="AG68" s="41"/>
      <c r="AH68" s="41"/>
      <c r="AI68" s="41"/>
      <c r="AJ68" s="42">
        <f>1554787.79</f>
        <v>1554787.79</v>
      </c>
      <c r="AK68" s="42"/>
      <c r="AL68" s="42"/>
      <c r="AM68" s="42"/>
      <c r="AN68" s="43" t="s">
        <v>50</v>
      </c>
      <c r="AO68" s="43"/>
      <c r="AP68" s="43"/>
      <c r="AQ68" s="43"/>
      <c r="AR68" s="43"/>
      <c r="AS68" s="43"/>
      <c r="AT68" s="44" t="s">
        <v>50</v>
      </c>
      <c r="AU68" s="44"/>
      <c r="AV68" s="44"/>
    </row>
    <row r="69" spans="1:48" s="1" customFormat="1" ht="14.1" customHeight="1" x14ac:dyDescent="0.2">
      <c r="A69" s="45" t="s">
        <v>179</v>
      </c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</row>
    <row r="70" spans="1:48" s="1" customFormat="1" ht="12.95" customHeight="1" x14ac:dyDescent="0.2">
      <c r="A70" s="39" t="s">
        <v>29</v>
      </c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8" t="s">
        <v>30</v>
      </c>
      <c r="N70" s="38"/>
      <c r="O70" s="38"/>
      <c r="P70" s="38" t="s">
        <v>180</v>
      </c>
      <c r="Q70" s="38"/>
      <c r="R70" s="38"/>
      <c r="S70" s="38"/>
      <c r="T70" s="38"/>
      <c r="U70" s="38" t="s">
        <v>32</v>
      </c>
      <c r="V70" s="38"/>
      <c r="W70" s="38"/>
      <c r="X70" s="38"/>
      <c r="Y70" s="38"/>
      <c r="Z70" s="38"/>
      <c r="AA70" s="38"/>
      <c r="AB70" s="38" t="s">
        <v>33</v>
      </c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 t="s">
        <v>38</v>
      </c>
      <c r="AT70" s="38"/>
      <c r="AU70" s="38"/>
      <c r="AV70" s="38"/>
    </row>
    <row r="71" spans="1:48" s="1" customFormat="1" ht="21" customHeight="1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 t="s">
        <v>34</v>
      </c>
      <c r="AC71" s="38"/>
      <c r="AD71" s="38"/>
      <c r="AE71" s="38" t="s">
        <v>35</v>
      </c>
      <c r="AF71" s="38"/>
      <c r="AG71" s="38"/>
      <c r="AH71" s="38" t="s">
        <v>36</v>
      </c>
      <c r="AI71" s="38"/>
      <c r="AJ71" s="38"/>
      <c r="AK71" s="38"/>
      <c r="AL71" s="38"/>
      <c r="AM71" s="38" t="s">
        <v>37</v>
      </c>
      <c r="AN71" s="38"/>
      <c r="AO71" s="38"/>
      <c r="AP71" s="38"/>
      <c r="AQ71" s="38"/>
      <c r="AR71" s="38"/>
      <c r="AS71" s="38"/>
      <c r="AT71" s="38"/>
      <c r="AU71" s="38"/>
      <c r="AV71" s="38"/>
    </row>
    <row r="72" spans="1:48" s="1" customFormat="1" ht="12" customHeight="1" x14ac:dyDescent="0.2">
      <c r="A72" s="39" t="s">
        <v>39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8" t="s">
        <v>40</v>
      </c>
      <c r="N72" s="38"/>
      <c r="O72" s="38"/>
      <c r="P72" s="38" t="s">
        <v>41</v>
      </c>
      <c r="Q72" s="38"/>
      <c r="R72" s="38"/>
      <c r="S72" s="38"/>
      <c r="T72" s="38"/>
      <c r="U72" s="38" t="s">
        <v>42</v>
      </c>
      <c r="V72" s="38"/>
      <c r="W72" s="38"/>
      <c r="X72" s="38"/>
      <c r="Y72" s="38"/>
      <c r="Z72" s="38"/>
      <c r="AA72" s="38"/>
      <c r="AB72" s="38" t="s">
        <v>43</v>
      </c>
      <c r="AC72" s="38"/>
      <c r="AD72" s="38"/>
      <c r="AE72" s="38" t="s">
        <v>44</v>
      </c>
      <c r="AF72" s="38"/>
      <c r="AG72" s="38"/>
      <c r="AH72" s="38" t="s">
        <v>45</v>
      </c>
      <c r="AI72" s="38"/>
      <c r="AJ72" s="38"/>
      <c r="AK72" s="38"/>
      <c r="AL72" s="38"/>
      <c r="AM72" s="38" t="s">
        <v>46</v>
      </c>
      <c r="AN72" s="38"/>
      <c r="AO72" s="38"/>
      <c r="AP72" s="38"/>
      <c r="AQ72" s="38"/>
      <c r="AR72" s="38"/>
      <c r="AS72" s="38" t="s">
        <v>47</v>
      </c>
      <c r="AT72" s="38"/>
      <c r="AU72" s="38"/>
      <c r="AV72" s="38"/>
    </row>
    <row r="73" spans="1:48" s="1" customFormat="1" ht="24" customHeight="1" x14ac:dyDescent="0.2">
      <c r="A73" s="19" t="s">
        <v>181</v>
      </c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20" t="s">
        <v>182</v>
      </c>
      <c r="N73" s="20"/>
      <c r="O73" s="20"/>
      <c r="P73" s="36" t="s">
        <v>50</v>
      </c>
      <c r="Q73" s="36"/>
      <c r="R73" s="36"/>
      <c r="S73" s="36"/>
      <c r="T73" s="36"/>
      <c r="U73" s="37">
        <f>-1297300</f>
        <v>-1297300</v>
      </c>
      <c r="V73" s="37"/>
      <c r="W73" s="37"/>
      <c r="X73" s="37"/>
      <c r="Y73" s="37"/>
      <c r="Z73" s="37"/>
      <c r="AA73" s="37"/>
      <c r="AB73" s="37">
        <f>-1554787.79</f>
        <v>-1554787.79</v>
      </c>
      <c r="AC73" s="37"/>
      <c r="AD73" s="37"/>
      <c r="AE73" s="33" t="s">
        <v>51</v>
      </c>
      <c r="AF73" s="33"/>
      <c r="AG73" s="33"/>
      <c r="AH73" s="33" t="s">
        <v>51</v>
      </c>
      <c r="AI73" s="33"/>
      <c r="AJ73" s="33"/>
      <c r="AK73" s="33"/>
      <c r="AL73" s="33"/>
      <c r="AM73" s="34">
        <f>-1554787.79</f>
        <v>-1554787.79</v>
      </c>
      <c r="AN73" s="34"/>
      <c r="AO73" s="34"/>
      <c r="AP73" s="34"/>
      <c r="AQ73" s="34"/>
      <c r="AR73" s="34"/>
      <c r="AS73" s="35" t="s">
        <v>51</v>
      </c>
      <c r="AT73" s="35"/>
      <c r="AU73" s="35"/>
      <c r="AV73" s="35"/>
    </row>
    <row r="74" spans="1:48" s="1" customFormat="1" ht="45" customHeight="1" x14ac:dyDescent="0.2">
      <c r="A74" s="12" t="s">
        <v>183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20" t="s">
        <v>184</v>
      </c>
      <c r="N74" s="20"/>
      <c r="O74" s="20"/>
      <c r="P74" s="28" t="s">
        <v>50</v>
      </c>
      <c r="Q74" s="28"/>
      <c r="R74" s="28"/>
      <c r="S74" s="28"/>
      <c r="T74" s="28"/>
      <c r="U74" s="18" t="s">
        <v>51</v>
      </c>
      <c r="V74" s="18"/>
      <c r="W74" s="18"/>
      <c r="X74" s="18"/>
      <c r="Y74" s="18"/>
      <c r="Z74" s="18"/>
      <c r="AA74" s="18"/>
      <c r="AB74" s="18" t="s">
        <v>51</v>
      </c>
      <c r="AC74" s="18"/>
      <c r="AD74" s="18"/>
      <c r="AE74" s="27" t="s">
        <v>51</v>
      </c>
      <c r="AF74" s="27"/>
      <c r="AG74" s="27"/>
      <c r="AH74" s="27" t="s">
        <v>51</v>
      </c>
      <c r="AI74" s="27"/>
      <c r="AJ74" s="27"/>
      <c r="AK74" s="27"/>
      <c r="AL74" s="27"/>
      <c r="AM74" s="27" t="s">
        <v>51</v>
      </c>
      <c r="AN74" s="27"/>
      <c r="AO74" s="27"/>
      <c r="AP74" s="27"/>
      <c r="AQ74" s="27"/>
      <c r="AR74" s="27"/>
      <c r="AS74" s="31" t="s">
        <v>51</v>
      </c>
      <c r="AT74" s="31"/>
      <c r="AU74" s="31"/>
      <c r="AV74" s="31"/>
    </row>
    <row r="75" spans="1:48" s="1" customFormat="1" ht="24" customHeight="1" x14ac:dyDescent="0.2">
      <c r="A75" s="12" t="s">
        <v>185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20" t="s">
        <v>186</v>
      </c>
      <c r="N75" s="20"/>
      <c r="O75" s="20"/>
      <c r="P75" s="21" t="s">
        <v>50</v>
      </c>
      <c r="Q75" s="21"/>
      <c r="R75" s="21"/>
      <c r="S75" s="21"/>
      <c r="T75" s="21"/>
      <c r="U75" s="18" t="s">
        <v>51</v>
      </c>
      <c r="V75" s="18"/>
      <c r="W75" s="18"/>
      <c r="X75" s="18"/>
      <c r="Y75" s="18"/>
      <c r="Z75" s="18"/>
      <c r="AA75" s="18"/>
      <c r="AB75" s="18" t="s">
        <v>51</v>
      </c>
      <c r="AC75" s="18"/>
      <c r="AD75" s="18"/>
      <c r="AE75" s="27" t="s">
        <v>51</v>
      </c>
      <c r="AF75" s="27"/>
      <c r="AG75" s="27"/>
      <c r="AH75" s="27" t="s">
        <v>51</v>
      </c>
      <c r="AI75" s="27"/>
      <c r="AJ75" s="27"/>
      <c r="AK75" s="27"/>
      <c r="AL75" s="27"/>
      <c r="AM75" s="27" t="s">
        <v>51</v>
      </c>
      <c r="AN75" s="27"/>
      <c r="AO75" s="27"/>
      <c r="AP75" s="27"/>
      <c r="AQ75" s="27"/>
      <c r="AR75" s="27"/>
      <c r="AS75" s="31" t="s">
        <v>51</v>
      </c>
      <c r="AT75" s="31"/>
      <c r="AU75" s="31"/>
      <c r="AV75" s="31"/>
    </row>
    <row r="76" spans="1:48" s="1" customFormat="1" ht="14.1" customHeight="1" x14ac:dyDescent="0.2">
      <c r="A76" s="12" t="s">
        <v>6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3" t="s">
        <v>187</v>
      </c>
      <c r="N76" s="13"/>
      <c r="O76" s="13"/>
      <c r="P76" s="28" t="s">
        <v>6</v>
      </c>
      <c r="Q76" s="28"/>
      <c r="R76" s="28"/>
      <c r="S76" s="28"/>
      <c r="T76" s="28"/>
      <c r="U76" s="25" t="s">
        <v>51</v>
      </c>
      <c r="V76" s="25"/>
      <c r="W76" s="25"/>
      <c r="X76" s="25"/>
      <c r="Y76" s="25"/>
      <c r="Z76" s="25"/>
      <c r="AA76" s="25"/>
      <c r="AB76" s="25" t="s">
        <v>51</v>
      </c>
      <c r="AC76" s="25"/>
      <c r="AD76" s="25"/>
      <c r="AE76" s="25" t="s">
        <v>51</v>
      </c>
      <c r="AF76" s="25"/>
      <c r="AG76" s="25"/>
      <c r="AH76" s="25" t="s">
        <v>51</v>
      </c>
      <c r="AI76" s="25"/>
      <c r="AJ76" s="25"/>
      <c r="AK76" s="25"/>
      <c r="AL76" s="25"/>
      <c r="AM76" s="25" t="s">
        <v>51</v>
      </c>
      <c r="AN76" s="25"/>
      <c r="AO76" s="25"/>
      <c r="AP76" s="25"/>
      <c r="AQ76" s="25"/>
      <c r="AR76" s="25"/>
      <c r="AS76" s="32" t="s">
        <v>51</v>
      </c>
      <c r="AT76" s="32"/>
      <c r="AU76" s="32"/>
      <c r="AV76" s="32"/>
    </row>
    <row r="77" spans="1:48" s="1" customFormat="1" ht="14.1" customHeight="1" x14ac:dyDescent="0.2">
      <c r="A77" s="19" t="s">
        <v>188</v>
      </c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20" t="s">
        <v>189</v>
      </c>
      <c r="N77" s="20"/>
      <c r="O77" s="20"/>
      <c r="P77" s="21" t="s">
        <v>6</v>
      </c>
      <c r="Q77" s="21"/>
      <c r="R77" s="21"/>
      <c r="S77" s="21"/>
      <c r="T77" s="21"/>
      <c r="U77" s="23">
        <f>-1297300</f>
        <v>-1297300</v>
      </c>
      <c r="V77" s="23"/>
      <c r="W77" s="23"/>
      <c r="X77" s="23"/>
      <c r="Y77" s="23"/>
      <c r="Z77" s="23"/>
      <c r="AA77" s="23"/>
      <c r="AB77" s="22" t="s">
        <v>50</v>
      </c>
      <c r="AC77" s="22"/>
      <c r="AD77" s="22"/>
      <c r="AE77" s="27" t="s">
        <v>51</v>
      </c>
      <c r="AF77" s="27"/>
      <c r="AG77" s="27"/>
      <c r="AH77" s="27" t="s">
        <v>51</v>
      </c>
      <c r="AI77" s="27"/>
      <c r="AJ77" s="27"/>
      <c r="AK77" s="27"/>
      <c r="AL77" s="27"/>
      <c r="AM77" s="27" t="s">
        <v>51</v>
      </c>
      <c r="AN77" s="27"/>
      <c r="AO77" s="27"/>
      <c r="AP77" s="27"/>
      <c r="AQ77" s="27"/>
      <c r="AR77" s="27"/>
      <c r="AS77" s="31" t="s">
        <v>51</v>
      </c>
      <c r="AT77" s="31"/>
      <c r="AU77" s="31"/>
      <c r="AV77" s="31"/>
    </row>
    <row r="78" spans="1:48" s="1" customFormat="1" ht="14.1" customHeight="1" x14ac:dyDescent="0.2">
      <c r="A78" s="19" t="s">
        <v>190</v>
      </c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20" t="s">
        <v>191</v>
      </c>
      <c r="N78" s="20"/>
      <c r="O78" s="20"/>
      <c r="P78" s="21" t="s">
        <v>192</v>
      </c>
      <c r="Q78" s="21"/>
      <c r="R78" s="21"/>
      <c r="S78" s="21"/>
      <c r="T78" s="21"/>
      <c r="U78" s="23">
        <f>-6013436</f>
        <v>-6013436</v>
      </c>
      <c r="V78" s="23"/>
      <c r="W78" s="23"/>
      <c r="X78" s="23"/>
      <c r="Y78" s="23"/>
      <c r="Z78" s="23"/>
      <c r="AA78" s="23"/>
      <c r="AB78" s="22" t="s">
        <v>50</v>
      </c>
      <c r="AC78" s="22"/>
      <c r="AD78" s="22"/>
      <c r="AE78" s="18" t="s">
        <v>51</v>
      </c>
      <c r="AF78" s="18"/>
      <c r="AG78" s="18"/>
      <c r="AH78" s="18" t="s">
        <v>51</v>
      </c>
      <c r="AI78" s="18"/>
      <c r="AJ78" s="18"/>
      <c r="AK78" s="18"/>
      <c r="AL78" s="18"/>
      <c r="AM78" s="18" t="s">
        <v>51</v>
      </c>
      <c r="AN78" s="18"/>
      <c r="AO78" s="18"/>
      <c r="AP78" s="18"/>
      <c r="AQ78" s="18"/>
      <c r="AR78" s="18"/>
      <c r="AS78" s="11" t="s">
        <v>50</v>
      </c>
      <c r="AT78" s="11"/>
      <c r="AU78" s="11"/>
      <c r="AV78" s="11"/>
    </row>
    <row r="79" spans="1:48" s="1" customFormat="1" ht="24" customHeight="1" x14ac:dyDescent="0.2">
      <c r="A79" s="12" t="s">
        <v>193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3" t="s">
        <v>194</v>
      </c>
      <c r="N79" s="13"/>
      <c r="O79" s="13"/>
      <c r="P79" s="28" t="s">
        <v>195</v>
      </c>
      <c r="Q79" s="28"/>
      <c r="R79" s="28"/>
      <c r="S79" s="28"/>
      <c r="T79" s="28"/>
      <c r="U79" s="29">
        <f>-6013436</f>
        <v>-6013436</v>
      </c>
      <c r="V79" s="29"/>
      <c r="W79" s="29"/>
      <c r="X79" s="29"/>
      <c r="Y79" s="29"/>
      <c r="Z79" s="29"/>
      <c r="AA79" s="29"/>
      <c r="AB79" s="30" t="s">
        <v>196</v>
      </c>
      <c r="AC79" s="30"/>
      <c r="AD79" s="30"/>
      <c r="AE79" s="25" t="s">
        <v>51</v>
      </c>
      <c r="AF79" s="25"/>
      <c r="AG79" s="25"/>
      <c r="AH79" s="25" t="s">
        <v>51</v>
      </c>
      <c r="AI79" s="25"/>
      <c r="AJ79" s="25"/>
      <c r="AK79" s="25"/>
      <c r="AL79" s="25"/>
      <c r="AM79" s="25" t="s">
        <v>51</v>
      </c>
      <c r="AN79" s="25"/>
      <c r="AO79" s="25"/>
      <c r="AP79" s="25"/>
      <c r="AQ79" s="25"/>
      <c r="AR79" s="25"/>
      <c r="AS79" s="26" t="s">
        <v>196</v>
      </c>
      <c r="AT79" s="26"/>
      <c r="AU79" s="26"/>
      <c r="AV79" s="26"/>
    </row>
    <row r="80" spans="1:48" s="1" customFormat="1" ht="14.1" customHeight="1" x14ac:dyDescent="0.2">
      <c r="A80" s="19" t="s">
        <v>197</v>
      </c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20" t="s">
        <v>198</v>
      </c>
      <c r="N80" s="20"/>
      <c r="O80" s="20"/>
      <c r="P80" s="21" t="s">
        <v>199</v>
      </c>
      <c r="Q80" s="21"/>
      <c r="R80" s="21"/>
      <c r="S80" s="21"/>
      <c r="T80" s="21"/>
      <c r="U80" s="23">
        <f>4716136</f>
        <v>4716136</v>
      </c>
      <c r="V80" s="23"/>
      <c r="W80" s="23"/>
      <c r="X80" s="23"/>
      <c r="Y80" s="23"/>
      <c r="Z80" s="23"/>
      <c r="AA80" s="23"/>
      <c r="AB80" s="22" t="s">
        <v>50</v>
      </c>
      <c r="AC80" s="22"/>
      <c r="AD80" s="22"/>
      <c r="AE80" s="18" t="s">
        <v>51</v>
      </c>
      <c r="AF80" s="18"/>
      <c r="AG80" s="18"/>
      <c r="AH80" s="18" t="s">
        <v>51</v>
      </c>
      <c r="AI80" s="18"/>
      <c r="AJ80" s="18"/>
      <c r="AK80" s="18"/>
      <c r="AL80" s="18"/>
      <c r="AM80" s="18" t="s">
        <v>51</v>
      </c>
      <c r="AN80" s="18"/>
      <c r="AO80" s="18"/>
      <c r="AP80" s="18"/>
      <c r="AQ80" s="18"/>
      <c r="AR80" s="18"/>
      <c r="AS80" s="11" t="s">
        <v>50</v>
      </c>
      <c r="AT80" s="11"/>
      <c r="AU80" s="11"/>
      <c r="AV80" s="11"/>
    </row>
    <row r="81" spans="1:48" s="1" customFormat="1" ht="24" customHeight="1" x14ac:dyDescent="0.2">
      <c r="A81" s="12" t="s">
        <v>193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3" t="s">
        <v>200</v>
      </c>
      <c r="N81" s="13"/>
      <c r="O81" s="13"/>
      <c r="P81" s="28" t="s">
        <v>201</v>
      </c>
      <c r="Q81" s="28"/>
      <c r="R81" s="28"/>
      <c r="S81" s="28"/>
      <c r="T81" s="28"/>
      <c r="U81" s="29">
        <f>4716136</f>
        <v>4716136</v>
      </c>
      <c r="V81" s="29"/>
      <c r="W81" s="29"/>
      <c r="X81" s="29"/>
      <c r="Y81" s="29"/>
      <c r="Z81" s="29"/>
      <c r="AA81" s="29"/>
      <c r="AB81" s="30" t="s">
        <v>196</v>
      </c>
      <c r="AC81" s="30"/>
      <c r="AD81" s="30"/>
      <c r="AE81" s="25" t="s">
        <v>51</v>
      </c>
      <c r="AF81" s="25"/>
      <c r="AG81" s="25"/>
      <c r="AH81" s="25" t="s">
        <v>51</v>
      </c>
      <c r="AI81" s="25"/>
      <c r="AJ81" s="25"/>
      <c r="AK81" s="25"/>
      <c r="AL81" s="25"/>
      <c r="AM81" s="25" t="s">
        <v>51</v>
      </c>
      <c r="AN81" s="25"/>
      <c r="AO81" s="25"/>
      <c r="AP81" s="25"/>
      <c r="AQ81" s="25"/>
      <c r="AR81" s="25"/>
      <c r="AS81" s="26" t="s">
        <v>196</v>
      </c>
      <c r="AT81" s="26"/>
      <c r="AU81" s="26"/>
      <c r="AV81" s="26"/>
    </row>
    <row r="82" spans="1:48" s="1" customFormat="1" ht="24" customHeight="1" x14ac:dyDescent="0.2">
      <c r="A82" s="19" t="s">
        <v>202</v>
      </c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20" t="s">
        <v>203</v>
      </c>
      <c r="N82" s="20"/>
      <c r="O82" s="20"/>
      <c r="P82" s="21" t="s">
        <v>50</v>
      </c>
      <c r="Q82" s="21"/>
      <c r="R82" s="21"/>
      <c r="S82" s="21"/>
      <c r="T82" s="21"/>
      <c r="U82" s="22" t="s">
        <v>50</v>
      </c>
      <c r="V82" s="22"/>
      <c r="W82" s="22"/>
      <c r="X82" s="22"/>
      <c r="Y82" s="22"/>
      <c r="Z82" s="22"/>
      <c r="AA82" s="22"/>
      <c r="AB82" s="23">
        <f>-1554787.79</f>
        <v>-1554787.79</v>
      </c>
      <c r="AC82" s="23"/>
      <c r="AD82" s="23"/>
      <c r="AE82" s="27" t="s">
        <v>51</v>
      </c>
      <c r="AF82" s="27"/>
      <c r="AG82" s="27"/>
      <c r="AH82" s="27" t="s">
        <v>51</v>
      </c>
      <c r="AI82" s="27"/>
      <c r="AJ82" s="27"/>
      <c r="AK82" s="27"/>
      <c r="AL82" s="27"/>
      <c r="AM82" s="24">
        <f>-1554787.79</f>
        <v>-1554787.79</v>
      </c>
      <c r="AN82" s="24"/>
      <c r="AO82" s="24"/>
      <c r="AP82" s="24"/>
      <c r="AQ82" s="24"/>
      <c r="AR82" s="24"/>
      <c r="AS82" s="11" t="s">
        <v>50</v>
      </c>
      <c r="AT82" s="11"/>
      <c r="AU82" s="11"/>
      <c r="AV82" s="11"/>
    </row>
    <row r="83" spans="1:48" s="1" customFormat="1" ht="33.950000000000003" customHeight="1" x14ac:dyDescent="0.2">
      <c r="A83" s="19" t="s">
        <v>204</v>
      </c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20" t="s">
        <v>205</v>
      </c>
      <c r="N83" s="20"/>
      <c r="O83" s="20"/>
      <c r="P83" s="21" t="s">
        <v>50</v>
      </c>
      <c r="Q83" s="21"/>
      <c r="R83" s="21"/>
      <c r="S83" s="21"/>
      <c r="T83" s="21"/>
      <c r="U83" s="22" t="s">
        <v>50</v>
      </c>
      <c r="V83" s="22"/>
      <c r="W83" s="22"/>
      <c r="X83" s="22"/>
      <c r="Y83" s="22"/>
      <c r="Z83" s="22"/>
      <c r="AA83" s="22"/>
      <c r="AB83" s="23">
        <f>-1554787.79</f>
        <v>-1554787.79</v>
      </c>
      <c r="AC83" s="23"/>
      <c r="AD83" s="23"/>
      <c r="AE83" s="18" t="s">
        <v>51</v>
      </c>
      <c r="AF83" s="18"/>
      <c r="AG83" s="18"/>
      <c r="AH83" s="22" t="s">
        <v>50</v>
      </c>
      <c r="AI83" s="22"/>
      <c r="AJ83" s="22"/>
      <c r="AK83" s="22"/>
      <c r="AL83" s="22"/>
      <c r="AM83" s="24">
        <f>-1554787.79</f>
        <v>-1554787.79</v>
      </c>
      <c r="AN83" s="24"/>
      <c r="AO83" s="24"/>
      <c r="AP83" s="24"/>
      <c r="AQ83" s="24"/>
      <c r="AR83" s="24"/>
      <c r="AS83" s="11" t="s">
        <v>50</v>
      </c>
      <c r="AT83" s="11"/>
      <c r="AU83" s="11"/>
      <c r="AV83" s="11"/>
    </row>
    <row r="84" spans="1:48" s="1" customFormat="1" ht="33.950000000000003" customHeight="1" x14ac:dyDescent="0.2">
      <c r="A84" s="19" t="s">
        <v>206</v>
      </c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20" t="s">
        <v>207</v>
      </c>
      <c r="N84" s="20"/>
      <c r="O84" s="20"/>
      <c r="P84" s="21" t="s">
        <v>50</v>
      </c>
      <c r="Q84" s="21"/>
      <c r="R84" s="21"/>
      <c r="S84" s="21"/>
      <c r="T84" s="21"/>
      <c r="U84" s="22" t="s">
        <v>50</v>
      </c>
      <c r="V84" s="22"/>
      <c r="W84" s="22"/>
      <c r="X84" s="22"/>
      <c r="Y84" s="22"/>
      <c r="Z84" s="22"/>
      <c r="AA84" s="22"/>
      <c r="AB84" s="23">
        <f>-4696014.68</f>
        <v>-4696014.68</v>
      </c>
      <c r="AC84" s="23"/>
      <c r="AD84" s="23"/>
      <c r="AE84" s="18" t="s">
        <v>51</v>
      </c>
      <c r="AF84" s="18"/>
      <c r="AG84" s="18"/>
      <c r="AH84" s="22" t="s">
        <v>50</v>
      </c>
      <c r="AI84" s="22"/>
      <c r="AJ84" s="22"/>
      <c r="AK84" s="22"/>
      <c r="AL84" s="22"/>
      <c r="AM84" s="23">
        <f>-4696014.68</f>
        <v>-4696014.68</v>
      </c>
      <c r="AN84" s="23"/>
      <c r="AO84" s="23"/>
      <c r="AP84" s="23"/>
      <c r="AQ84" s="23"/>
      <c r="AR84" s="23"/>
      <c r="AS84" s="11" t="s">
        <v>50</v>
      </c>
      <c r="AT84" s="11"/>
      <c r="AU84" s="11"/>
      <c r="AV84" s="11"/>
    </row>
    <row r="85" spans="1:48" s="1" customFormat="1" ht="24" customHeight="1" x14ac:dyDescent="0.2">
      <c r="A85" s="19" t="s">
        <v>208</v>
      </c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20" t="s">
        <v>209</v>
      </c>
      <c r="N85" s="20"/>
      <c r="O85" s="20"/>
      <c r="P85" s="21" t="s">
        <v>50</v>
      </c>
      <c r="Q85" s="21"/>
      <c r="R85" s="21"/>
      <c r="S85" s="21"/>
      <c r="T85" s="21"/>
      <c r="U85" s="22" t="s">
        <v>50</v>
      </c>
      <c r="V85" s="22"/>
      <c r="W85" s="22"/>
      <c r="X85" s="22"/>
      <c r="Y85" s="22"/>
      <c r="Z85" s="22"/>
      <c r="AA85" s="22"/>
      <c r="AB85" s="23">
        <f>3141226.89</f>
        <v>3141226.89</v>
      </c>
      <c r="AC85" s="23"/>
      <c r="AD85" s="23"/>
      <c r="AE85" s="18" t="s">
        <v>51</v>
      </c>
      <c r="AF85" s="18"/>
      <c r="AG85" s="18"/>
      <c r="AH85" s="22" t="s">
        <v>50</v>
      </c>
      <c r="AI85" s="22"/>
      <c r="AJ85" s="22"/>
      <c r="AK85" s="22"/>
      <c r="AL85" s="22"/>
      <c r="AM85" s="23">
        <f>3141226.89</f>
        <v>3141226.89</v>
      </c>
      <c r="AN85" s="23"/>
      <c r="AO85" s="23"/>
      <c r="AP85" s="23"/>
      <c r="AQ85" s="23"/>
      <c r="AR85" s="23"/>
      <c r="AS85" s="11" t="s">
        <v>50</v>
      </c>
      <c r="AT85" s="11"/>
      <c r="AU85" s="11"/>
      <c r="AV85" s="11"/>
    </row>
    <row r="86" spans="1:48" s="1" customFormat="1" ht="24" customHeight="1" x14ac:dyDescent="0.2">
      <c r="A86" s="19" t="s">
        <v>210</v>
      </c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20" t="s">
        <v>211</v>
      </c>
      <c r="N86" s="20"/>
      <c r="O86" s="20"/>
      <c r="P86" s="21" t="s">
        <v>50</v>
      </c>
      <c r="Q86" s="21"/>
      <c r="R86" s="21"/>
      <c r="S86" s="21"/>
      <c r="T86" s="21"/>
      <c r="U86" s="22" t="s">
        <v>50</v>
      </c>
      <c r="V86" s="22"/>
      <c r="W86" s="22"/>
      <c r="X86" s="22"/>
      <c r="Y86" s="22"/>
      <c r="Z86" s="22"/>
      <c r="AA86" s="22"/>
      <c r="AB86" s="22" t="s">
        <v>50</v>
      </c>
      <c r="AC86" s="22"/>
      <c r="AD86" s="22"/>
      <c r="AE86" s="18" t="s">
        <v>51</v>
      </c>
      <c r="AF86" s="18"/>
      <c r="AG86" s="18"/>
      <c r="AH86" s="18" t="s">
        <v>51</v>
      </c>
      <c r="AI86" s="18"/>
      <c r="AJ86" s="18"/>
      <c r="AK86" s="18"/>
      <c r="AL86" s="18"/>
      <c r="AM86" s="18" t="s">
        <v>51</v>
      </c>
      <c r="AN86" s="18"/>
      <c r="AO86" s="18"/>
      <c r="AP86" s="18"/>
      <c r="AQ86" s="18"/>
      <c r="AR86" s="18"/>
      <c r="AS86" s="11" t="s">
        <v>50</v>
      </c>
      <c r="AT86" s="11"/>
      <c r="AU86" s="11"/>
      <c r="AV86" s="11"/>
    </row>
    <row r="87" spans="1:48" s="1" customFormat="1" ht="24" customHeight="1" x14ac:dyDescent="0.2">
      <c r="A87" s="19" t="s">
        <v>212</v>
      </c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20" t="s">
        <v>213</v>
      </c>
      <c r="N87" s="20"/>
      <c r="O87" s="20"/>
      <c r="P87" s="21" t="s">
        <v>50</v>
      </c>
      <c r="Q87" s="21"/>
      <c r="R87" s="21"/>
      <c r="S87" s="21"/>
      <c r="T87" s="21"/>
      <c r="U87" s="22" t="s">
        <v>50</v>
      </c>
      <c r="V87" s="22"/>
      <c r="W87" s="22"/>
      <c r="X87" s="22"/>
      <c r="Y87" s="22"/>
      <c r="Z87" s="22"/>
      <c r="AA87" s="22"/>
      <c r="AB87" s="22" t="s">
        <v>50</v>
      </c>
      <c r="AC87" s="22"/>
      <c r="AD87" s="22"/>
      <c r="AE87" s="18" t="s">
        <v>51</v>
      </c>
      <c r="AF87" s="18"/>
      <c r="AG87" s="18"/>
      <c r="AH87" s="18" t="s">
        <v>51</v>
      </c>
      <c r="AI87" s="18"/>
      <c r="AJ87" s="18"/>
      <c r="AK87" s="18"/>
      <c r="AL87" s="18"/>
      <c r="AM87" s="18" t="s">
        <v>51</v>
      </c>
      <c r="AN87" s="18"/>
      <c r="AO87" s="18"/>
      <c r="AP87" s="18"/>
      <c r="AQ87" s="18"/>
      <c r="AR87" s="18"/>
      <c r="AS87" s="11" t="s">
        <v>50</v>
      </c>
      <c r="AT87" s="11"/>
      <c r="AU87" s="11"/>
      <c r="AV87" s="11"/>
    </row>
    <row r="88" spans="1:48" s="1" customFormat="1" ht="14.1" customHeight="1" x14ac:dyDescent="0.2">
      <c r="A88" s="12" t="s">
        <v>214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3" t="s">
        <v>215</v>
      </c>
      <c r="N88" s="13"/>
      <c r="O88" s="13"/>
      <c r="P88" s="14" t="s">
        <v>50</v>
      </c>
      <c r="Q88" s="14"/>
      <c r="R88" s="14"/>
      <c r="S88" s="14"/>
      <c r="T88" s="14"/>
      <c r="U88" s="15" t="s">
        <v>50</v>
      </c>
      <c r="V88" s="15"/>
      <c r="W88" s="15"/>
      <c r="X88" s="15"/>
      <c r="Y88" s="15"/>
      <c r="Z88" s="15"/>
      <c r="AA88" s="15"/>
      <c r="AB88" s="15" t="s">
        <v>50</v>
      </c>
      <c r="AC88" s="15"/>
      <c r="AD88" s="15"/>
      <c r="AE88" s="16" t="s">
        <v>51</v>
      </c>
      <c r="AF88" s="16"/>
      <c r="AG88" s="16"/>
      <c r="AH88" s="16" t="s">
        <v>51</v>
      </c>
      <c r="AI88" s="16"/>
      <c r="AJ88" s="16"/>
      <c r="AK88" s="16"/>
      <c r="AL88" s="16"/>
      <c r="AM88" s="16" t="s">
        <v>51</v>
      </c>
      <c r="AN88" s="16"/>
      <c r="AO88" s="16"/>
      <c r="AP88" s="16"/>
      <c r="AQ88" s="16"/>
      <c r="AR88" s="16"/>
      <c r="AS88" s="17" t="s">
        <v>50</v>
      </c>
      <c r="AT88" s="17"/>
      <c r="AU88" s="17"/>
      <c r="AV88" s="17"/>
    </row>
    <row r="89" spans="1:48" s="1" customFormat="1" ht="24" customHeight="1" x14ac:dyDescent="0.2">
      <c r="A89" s="6" t="s">
        <v>216</v>
      </c>
      <c r="B89" s="6"/>
      <c r="C89" s="7" t="s">
        <v>6</v>
      </c>
      <c r="D89" s="7"/>
      <c r="E89" s="7"/>
      <c r="F89" s="7"/>
      <c r="G89" s="7"/>
      <c r="H89" s="3" t="s">
        <v>6</v>
      </c>
      <c r="I89" s="8" t="s">
        <v>217</v>
      </c>
      <c r="J89" s="8"/>
      <c r="K89" s="8"/>
      <c r="L89" s="8"/>
      <c r="M89" s="8"/>
      <c r="N89" s="8"/>
      <c r="O89" s="8"/>
      <c r="P89" s="8"/>
      <c r="Q89" s="8"/>
      <c r="R89" s="8"/>
      <c r="S89" s="8"/>
      <c r="T89" s="6" t="s">
        <v>6</v>
      </c>
      <c r="U89" s="6"/>
      <c r="V89" s="6"/>
      <c r="W89" s="6"/>
      <c r="X89" s="6"/>
      <c r="Y89" s="6" t="s">
        <v>218</v>
      </c>
      <c r="Z89" s="6"/>
      <c r="AA89" s="6"/>
      <c r="AB89" s="6"/>
      <c r="AC89" s="6"/>
      <c r="AD89" s="6"/>
      <c r="AE89" s="7" t="s">
        <v>6</v>
      </c>
      <c r="AF89" s="7"/>
      <c r="AG89" s="7"/>
      <c r="AH89" s="7"/>
      <c r="AI89" s="6" t="s">
        <v>6</v>
      </c>
      <c r="AJ89" s="6"/>
      <c r="AK89" s="8" t="s">
        <v>6</v>
      </c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3" t="s">
        <v>6</v>
      </c>
    </row>
    <row r="90" spans="1:48" s="1" customFormat="1" ht="12" customHeight="1" x14ac:dyDescent="0.2">
      <c r="A90" s="9" t="s">
        <v>6</v>
      </c>
      <c r="B90" s="9"/>
      <c r="C90" s="10" t="s">
        <v>219</v>
      </c>
      <c r="D90" s="10"/>
      <c r="E90" s="10"/>
      <c r="F90" s="10"/>
      <c r="G90" s="10"/>
      <c r="H90" s="2" t="s">
        <v>6</v>
      </c>
      <c r="I90" s="10" t="s">
        <v>220</v>
      </c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9" t="s">
        <v>6</v>
      </c>
      <c r="U90" s="9"/>
      <c r="V90" s="9"/>
      <c r="W90" s="9"/>
      <c r="X90" s="9"/>
      <c r="Y90" s="9" t="s">
        <v>6</v>
      </c>
      <c r="Z90" s="9"/>
      <c r="AA90" s="9"/>
      <c r="AB90" s="9"/>
      <c r="AC90" s="9"/>
      <c r="AD90" s="9"/>
      <c r="AE90" s="10" t="s">
        <v>219</v>
      </c>
      <c r="AF90" s="10"/>
      <c r="AG90" s="10"/>
      <c r="AH90" s="10"/>
      <c r="AI90" s="9" t="s">
        <v>6</v>
      </c>
      <c r="AJ90" s="9"/>
      <c r="AK90" s="10" t="s">
        <v>220</v>
      </c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2" t="s">
        <v>6</v>
      </c>
    </row>
    <row r="91" spans="1:48" s="1" customFormat="1" ht="14.1" customHeight="1" x14ac:dyDescent="0.2">
      <c r="A91" s="6" t="s">
        <v>221</v>
      </c>
      <c r="B91" s="6"/>
      <c r="C91" s="6"/>
      <c r="D91" s="7" t="s">
        <v>6</v>
      </c>
      <c r="E91" s="7"/>
      <c r="F91" s="7"/>
      <c r="G91" s="7"/>
      <c r="H91" s="7"/>
      <c r="I91" s="7"/>
      <c r="J91" s="7"/>
      <c r="K91" s="7"/>
      <c r="L91" s="7"/>
      <c r="M91" s="6" t="s">
        <v>6</v>
      </c>
      <c r="N91" s="6"/>
      <c r="O91" s="8" t="s">
        <v>222</v>
      </c>
      <c r="P91" s="8"/>
      <c r="Q91" s="8"/>
      <c r="R91" s="8"/>
      <c r="S91" s="8"/>
      <c r="T91" s="8"/>
      <c r="U91" s="8"/>
      <c r="V91" s="8"/>
      <c r="W91" s="8"/>
      <c r="X91" s="6" t="s">
        <v>6</v>
      </c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</row>
    <row r="92" spans="1:48" s="1" customFormat="1" ht="12" customHeight="1" x14ac:dyDescent="0.2">
      <c r="A92" s="9" t="s">
        <v>6</v>
      </c>
      <c r="B92" s="9"/>
      <c r="C92" s="9"/>
      <c r="D92" s="10" t="s">
        <v>219</v>
      </c>
      <c r="E92" s="10"/>
      <c r="F92" s="10"/>
      <c r="G92" s="10"/>
      <c r="H92" s="10"/>
      <c r="I92" s="10"/>
      <c r="J92" s="10"/>
      <c r="K92" s="10"/>
      <c r="L92" s="10"/>
      <c r="M92" s="9" t="s">
        <v>6</v>
      </c>
      <c r="N92" s="9"/>
      <c r="O92" s="10" t="s">
        <v>220</v>
      </c>
      <c r="P92" s="10"/>
      <c r="Q92" s="10"/>
      <c r="R92" s="10"/>
      <c r="S92" s="10"/>
      <c r="T92" s="10"/>
      <c r="U92" s="10"/>
      <c r="V92" s="10"/>
      <c r="W92" s="10"/>
      <c r="X92" s="9" t="s">
        <v>6</v>
      </c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</row>
    <row r="93" spans="1:48" s="1" customFormat="1" ht="14.1" customHeight="1" x14ac:dyDescent="0.2">
      <c r="A93" s="4" t="s">
        <v>223</v>
      </c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</row>
    <row r="94" spans="1:48" s="1" customFormat="1" ht="12" customHeight="1" x14ac:dyDescent="0.2">
      <c r="A94" s="5" t="s">
        <v>6</v>
      </c>
      <c r="B94" s="5"/>
      <c r="C94" s="5"/>
      <c r="D94" s="5"/>
      <c r="E94" s="5" t="s">
        <v>6</v>
      </c>
      <c r="F94" s="5"/>
      <c r="G94" s="5"/>
      <c r="H94" s="5"/>
      <c r="I94" s="5"/>
      <c r="J94" s="5" t="s">
        <v>6</v>
      </c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</row>
    <row r="95" spans="1:48" s="1" customFormat="1" ht="14.1" customHeight="1" x14ac:dyDescent="0.2">
      <c r="A95" s="5"/>
      <c r="B95" s="5"/>
      <c r="C95" s="5"/>
      <c r="D95" s="5"/>
      <c r="E95" s="5" t="s">
        <v>6</v>
      </c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</row>
    <row r="96" spans="1:48" s="1" customFormat="1" ht="45.95" customHeight="1" x14ac:dyDescent="0.2">
      <c r="A96" s="6" t="s">
        <v>6</v>
      </c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</row>
  </sheetData>
  <mergeCells count="742">
    <mergeCell ref="A1:AV1"/>
    <mergeCell ref="A2:AV2"/>
    <mergeCell ref="A3:AV3"/>
    <mergeCell ref="A4:AV4"/>
    <mergeCell ref="A5:AT5"/>
    <mergeCell ref="AU5:AV5"/>
    <mergeCell ref="A8:AT8"/>
    <mergeCell ref="AU8:AV8"/>
    <mergeCell ref="A9:AT9"/>
    <mergeCell ref="AU9:AV9"/>
    <mergeCell ref="A10:AO10"/>
    <mergeCell ref="AP10:AT10"/>
    <mergeCell ref="AU10:AV10"/>
    <mergeCell ref="A6:AN6"/>
    <mergeCell ref="AO6:AT6"/>
    <mergeCell ref="AU6:AV6"/>
    <mergeCell ref="A7:V7"/>
    <mergeCell ref="W7:AC7"/>
    <mergeCell ref="AD7:AT7"/>
    <mergeCell ref="AU7:AV7"/>
    <mergeCell ref="B13:AT13"/>
    <mergeCell ref="AU13:AV13"/>
    <mergeCell ref="A14:AP14"/>
    <mergeCell ref="AQ14:AT14"/>
    <mergeCell ref="AU14:AV14"/>
    <mergeCell ref="A15:AV15"/>
    <mergeCell ref="A11:P11"/>
    <mergeCell ref="Q11:AO11"/>
    <mergeCell ref="AP11:AT11"/>
    <mergeCell ref="AU11:AV11"/>
    <mergeCell ref="A12:E12"/>
    <mergeCell ref="F12:AO12"/>
    <mergeCell ref="AP12:AT12"/>
    <mergeCell ref="AU12:AV12"/>
    <mergeCell ref="AR16:AV17"/>
    <mergeCell ref="A18:J18"/>
    <mergeCell ref="K18:M18"/>
    <mergeCell ref="N18:R18"/>
    <mergeCell ref="S18:Y18"/>
    <mergeCell ref="Z18:AB18"/>
    <mergeCell ref="AC18:AF18"/>
    <mergeCell ref="AG18:AK18"/>
    <mergeCell ref="AL18:AQ18"/>
    <mergeCell ref="AR18:AV18"/>
    <mergeCell ref="A16:J17"/>
    <mergeCell ref="K16:M17"/>
    <mergeCell ref="N16:R17"/>
    <mergeCell ref="S16:Y17"/>
    <mergeCell ref="Z16:AQ16"/>
    <mergeCell ref="Z17:AB17"/>
    <mergeCell ref="AC17:AF17"/>
    <mergeCell ref="AG17:AK17"/>
    <mergeCell ref="AL17:AQ17"/>
    <mergeCell ref="AG19:AK19"/>
    <mergeCell ref="AL19:AQ19"/>
    <mergeCell ref="AR19:AV19"/>
    <mergeCell ref="A20:J20"/>
    <mergeCell ref="K20:M20"/>
    <mergeCell ref="N20:R20"/>
    <mergeCell ref="S20:Y20"/>
    <mergeCell ref="Z20:AB20"/>
    <mergeCell ref="AC20:AF20"/>
    <mergeCell ref="AG20:AK20"/>
    <mergeCell ref="A19:J19"/>
    <mergeCell ref="K19:M19"/>
    <mergeCell ref="N19:R19"/>
    <mergeCell ref="S19:Y19"/>
    <mergeCell ref="Z19:AB19"/>
    <mergeCell ref="AC19:AF19"/>
    <mergeCell ref="AL20:AQ20"/>
    <mergeCell ref="AR20:AV20"/>
    <mergeCell ref="A21:J21"/>
    <mergeCell ref="K21:M21"/>
    <mergeCell ref="N21:R21"/>
    <mergeCell ref="S21:Y21"/>
    <mergeCell ref="Z21:AB21"/>
    <mergeCell ref="AC21:AF21"/>
    <mergeCell ref="AG21:AK21"/>
    <mergeCell ref="AL21:AQ21"/>
    <mergeCell ref="AR21:AV21"/>
    <mergeCell ref="A22:J22"/>
    <mergeCell ref="K22:M22"/>
    <mergeCell ref="N22:R22"/>
    <mergeCell ref="S22:Y22"/>
    <mergeCell ref="Z22:AB22"/>
    <mergeCell ref="AC22:AF22"/>
    <mergeCell ref="AG22:AK22"/>
    <mergeCell ref="AL22:AQ22"/>
    <mergeCell ref="AR22:AV22"/>
    <mergeCell ref="AG23:AK23"/>
    <mergeCell ref="AL23:AQ23"/>
    <mergeCell ref="AR23:AV23"/>
    <mergeCell ref="A24:J24"/>
    <mergeCell ref="K24:M24"/>
    <mergeCell ref="N24:R24"/>
    <mergeCell ref="S24:Y24"/>
    <mergeCell ref="Z24:AB24"/>
    <mergeCell ref="AC24:AF24"/>
    <mergeCell ref="AG24:AK24"/>
    <mergeCell ref="A23:J23"/>
    <mergeCell ref="K23:M23"/>
    <mergeCell ref="N23:R23"/>
    <mergeCell ref="S23:Y23"/>
    <mergeCell ref="Z23:AB23"/>
    <mergeCell ref="AC23:AF23"/>
    <mergeCell ref="AL24:AQ24"/>
    <mergeCell ref="AR24:AV24"/>
    <mergeCell ref="A25:J25"/>
    <mergeCell ref="K25:M25"/>
    <mergeCell ref="N25:R25"/>
    <mergeCell ref="S25:Y25"/>
    <mergeCell ref="Z25:AB25"/>
    <mergeCell ref="AC25:AF25"/>
    <mergeCell ref="AG25:AK25"/>
    <mergeCell ref="AL25:AQ25"/>
    <mergeCell ref="AR25:AV25"/>
    <mergeCell ref="A26:J26"/>
    <mergeCell ref="K26:M26"/>
    <mergeCell ref="N26:R26"/>
    <mergeCell ref="S26:Y26"/>
    <mergeCell ref="Z26:AB26"/>
    <mergeCell ref="AC26:AF26"/>
    <mergeCell ref="AG26:AK26"/>
    <mergeCell ref="AL26:AQ26"/>
    <mergeCell ref="AR26:AV26"/>
    <mergeCell ref="AG27:AK27"/>
    <mergeCell ref="AL27:AQ27"/>
    <mergeCell ref="AR27:AV27"/>
    <mergeCell ref="A28:J28"/>
    <mergeCell ref="K28:M28"/>
    <mergeCell ref="N28:R28"/>
    <mergeCell ref="S28:Y28"/>
    <mergeCell ref="Z28:AB28"/>
    <mergeCell ref="AC28:AF28"/>
    <mergeCell ref="AG28:AK28"/>
    <mergeCell ref="A27:J27"/>
    <mergeCell ref="K27:M27"/>
    <mergeCell ref="N27:R27"/>
    <mergeCell ref="S27:Y27"/>
    <mergeCell ref="Z27:AB27"/>
    <mergeCell ref="AC27:AF27"/>
    <mergeCell ref="AL28:AQ28"/>
    <mergeCell ref="AR28:AV28"/>
    <mergeCell ref="A29:J29"/>
    <mergeCell ref="K29:M29"/>
    <mergeCell ref="N29:R29"/>
    <mergeCell ref="S29:Y29"/>
    <mergeCell ref="Z29:AB29"/>
    <mergeCell ref="AC29:AF29"/>
    <mergeCell ref="AG29:AK29"/>
    <mergeCell ref="AL29:AQ29"/>
    <mergeCell ref="AR29:AV29"/>
    <mergeCell ref="A30:J30"/>
    <mergeCell ref="K30:M30"/>
    <mergeCell ref="N30:R30"/>
    <mergeCell ref="S30:Y30"/>
    <mergeCell ref="Z30:AB30"/>
    <mergeCell ref="AC30:AF30"/>
    <mergeCell ref="AG30:AK30"/>
    <mergeCell ref="AL30:AQ30"/>
    <mergeCell ref="AR30:AV30"/>
    <mergeCell ref="AG31:AK31"/>
    <mergeCell ref="AL31:AQ31"/>
    <mergeCell ref="AR31:AV31"/>
    <mergeCell ref="A32:J32"/>
    <mergeCell ref="K32:M32"/>
    <mergeCell ref="N32:R32"/>
    <mergeCell ref="S32:Y32"/>
    <mergeCell ref="Z32:AB32"/>
    <mergeCell ref="AC32:AF32"/>
    <mergeCell ref="AG32:AK32"/>
    <mergeCell ref="A31:J31"/>
    <mergeCell ref="K31:M31"/>
    <mergeCell ref="N31:R31"/>
    <mergeCell ref="S31:Y31"/>
    <mergeCell ref="Z31:AB31"/>
    <mergeCell ref="AC31:AF31"/>
    <mergeCell ref="AL32:AQ32"/>
    <mergeCell ref="AR32:AV32"/>
    <mergeCell ref="A33:J33"/>
    <mergeCell ref="K33:M33"/>
    <mergeCell ref="N33:R33"/>
    <mergeCell ref="S33:Y33"/>
    <mergeCell ref="Z33:AB33"/>
    <mergeCell ref="AC33:AF33"/>
    <mergeCell ref="AG33:AK33"/>
    <mergeCell ref="AL33:AQ33"/>
    <mergeCell ref="AR33:AV33"/>
    <mergeCell ref="A34:J34"/>
    <mergeCell ref="K34:M34"/>
    <mergeCell ref="N34:R34"/>
    <mergeCell ref="S34:Y34"/>
    <mergeCell ref="Z34:AB34"/>
    <mergeCell ref="AC34:AF34"/>
    <mergeCell ref="AG34:AK34"/>
    <mergeCell ref="AL34:AQ34"/>
    <mergeCell ref="AR34:AV34"/>
    <mergeCell ref="AG35:AK35"/>
    <mergeCell ref="AL35:AQ35"/>
    <mergeCell ref="AR35:AV35"/>
    <mergeCell ref="A36:J36"/>
    <mergeCell ref="K36:M36"/>
    <mergeCell ref="N36:R36"/>
    <mergeCell ref="S36:Y36"/>
    <mergeCell ref="Z36:AB36"/>
    <mergeCell ref="AC36:AF36"/>
    <mergeCell ref="AG36:AK36"/>
    <mergeCell ref="A35:J35"/>
    <mergeCell ref="K35:M35"/>
    <mergeCell ref="N35:R35"/>
    <mergeCell ref="S35:Y35"/>
    <mergeCell ref="Z35:AB35"/>
    <mergeCell ref="AC35:AF35"/>
    <mergeCell ref="AL36:AQ36"/>
    <mergeCell ref="AR36:AV36"/>
    <mergeCell ref="A37:J37"/>
    <mergeCell ref="K37:M37"/>
    <mergeCell ref="N37:R37"/>
    <mergeCell ref="S37:Y37"/>
    <mergeCell ref="Z37:AB37"/>
    <mergeCell ref="AC37:AF37"/>
    <mergeCell ref="AG37:AK37"/>
    <mergeCell ref="AL37:AQ37"/>
    <mergeCell ref="A41:F41"/>
    <mergeCell ref="G41:K41"/>
    <mergeCell ref="L41:Q41"/>
    <mergeCell ref="R41:U41"/>
    <mergeCell ref="V41:Z41"/>
    <mergeCell ref="AR37:AV37"/>
    <mergeCell ref="A38:AV38"/>
    <mergeCell ref="A39:F40"/>
    <mergeCell ref="G39:K40"/>
    <mergeCell ref="L39:Q40"/>
    <mergeCell ref="R39:U40"/>
    <mergeCell ref="V39:Z40"/>
    <mergeCell ref="AA39:AM39"/>
    <mergeCell ref="AA40:AB40"/>
    <mergeCell ref="AC40:AE40"/>
    <mergeCell ref="AA41:AB41"/>
    <mergeCell ref="AC41:AE41"/>
    <mergeCell ref="AF41:AI41"/>
    <mergeCell ref="AJ41:AM41"/>
    <mergeCell ref="AN41:AS41"/>
    <mergeCell ref="AT41:AV41"/>
    <mergeCell ref="AF40:AI40"/>
    <mergeCell ref="AJ40:AM40"/>
    <mergeCell ref="AN39:AV39"/>
    <mergeCell ref="AN40:AS40"/>
    <mergeCell ref="AT40:AV40"/>
    <mergeCell ref="A43:F43"/>
    <mergeCell ref="G43:K43"/>
    <mergeCell ref="L43:Q43"/>
    <mergeCell ref="R43:U43"/>
    <mergeCell ref="V43:Z43"/>
    <mergeCell ref="A42:F42"/>
    <mergeCell ref="G42:K42"/>
    <mergeCell ref="L42:Q42"/>
    <mergeCell ref="R42:U42"/>
    <mergeCell ref="V42:Z42"/>
    <mergeCell ref="AA43:AB43"/>
    <mergeCell ref="AC43:AE43"/>
    <mergeCell ref="AF43:AI43"/>
    <mergeCell ref="AJ43:AM43"/>
    <mergeCell ref="AN43:AS43"/>
    <mergeCell ref="AT43:AV43"/>
    <mergeCell ref="AC42:AE42"/>
    <mergeCell ref="AF42:AI42"/>
    <mergeCell ref="AJ42:AM42"/>
    <mergeCell ref="AN42:AS42"/>
    <mergeCell ref="AT42:AV42"/>
    <mergeCell ref="AA42:AB42"/>
    <mergeCell ref="A45:F45"/>
    <mergeCell ref="G45:K45"/>
    <mergeCell ref="L45:Q45"/>
    <mergeCell ref="R45:U45"/>
    <mergeCell ref="V45:Z45"/>
    <mergeCell ref="A44:F44"/>
    <mergeCell ref="G44:K44"/>
    <mergeCell ref="L44:Q44"/>
    <mergeCell ref="R44:U44"/>
    <mergeCell ref="V44:Z44"/>
    <mergeCell ref="AA45:AB45"/>
    <mergeCell ref="AC45:AE45"/>
    <mergeCell ref="AF45:AI45"/>
    <mergeCell ref="AJ45:AM45"/>
    <mergeCell ref="AN45:AS45"/>
    <mergeCell ref="AT45:AV45"/>
    <mergeCell ref="AC44:AE44"/>
    <mergeCell ref="AF44:AI44"/>
    <mergeCell ref="AJ44:AM44"/>
    <mergeCell ref="AN44:AS44"/>
    <mergeCell ref="AT44:AV44"/>
    <mergeCell ref="AA44:AB44"/>
    <mergeCell ref="A47:F47"/>
    <mergeCell ref="G47:K47"/>
    <mergeCell ref="L47:Q47"/>
    <mergeCell ref="R47:U47"/>
    <mergeCell ref="V47:Z47"/>
    <mergeCell ref="A46:F46"/>
    <mergeCell ref="G46:K46"/>
    <mergeCell ref="L46:Q46"/>
    <mergeCell ref="R46:U46"/>
    <mergeCell ref="V46:Z46"/>
    <mergeCell ref="AA47:AB47"/>
    <mergeCell ref="AC47:AE47"/>
    <mergeCell ref="AF47:AI47"/>
    <mergeCell ref="AJ47:AM47"/>
    <mergeCell ref="AN47:AS47"/>
    <mergeCell ref="AT47:AV47"/>
    <mergeCell ref="AC46:AE46"/>
    <mergeCell ref="AF46:AI46"/>
    <mergeCell ref="AJ46:AM46"/>
    <mergeCell ref="AN46:AS46"/>
    <mergeCell ref="AT46:AV46"/>
    <mergeCell ref="AA46:AB46"/>
    <mergeCell ref="A49:F49"/>
    <mergeCell ref="G49:K49"/>
    <mergeCell ref="L49:Q49"/>
    <mergeCell ref="R49:U49"/>
    <mergeCell ref="V49:Z49"/>
    <mergeCell ref="A48:F48"/>
    <mergeCell ref="G48:K48"/>
    <mergeCell ref="L48:Q48"/>
    <mergeCell ref="R48:U48"/>
    <mergeCell ref="V48:Z48"/>
    <mergeCell ref="AA49:AB49"/>
    <mergeCell ref="AC49:AE49"/>
    <mergeCell ref="AF49:AI49"/>
    <mergeCell ref="AJ49:AM49"/>
    <mergeCell ref="AN49:AS49"/>
    <mergeCell ref="AT49:AV49"/>
    <mergeCell ref="AC48:AE48"/>
    <mergeCell ref="AF48:AI48"/>
    <mergeCell ref="AJ48:AM48"/>
    <mergeCell ref="AN48:AS48"/>
    <mergeCell ref="AT48:AV48"/>
    <mergeCell ref="AA48:AB48"/>
    <mergeCell ref="A51:F51"/>
    <mergeCell ref="G51:K51"/>
    <mergeCell ref="L51:Q51"/>
    <mergeCell ref="R51:U51"/>
    <mergeCell ref="V51:Z51"/>
    <mergeCell ref="A50:F50"/>
    <mergeCell ref="G50:K50"/>
    <mergeCell ref="L50:Q50"/>
    <mergeCell ref="R50:U50"/>
    <mergeCell ref="V50:Z50"/>
    <mergeCell ref="AA51:AB51"/>
    <mergeCell ref="AC51:AE51"/>
    <mergeCell ref="AF51:AI51"/>
    <mergeCell ref="AJ51:AM51"/>
    <mergeCell ref="AN51:AS51"/>
    <mergeCell ref="AT51:AV51"/>
    <mergeCell ref="AC50:AE50"/>
    <mergeCell ref="AF50:AI50"/>
    <mergeCell ref="AJ50:AM50"/>
    <mergeCell ref="AN50:AS50"/>
    <mergeCell ref="AT50:AV50"/>
    <mergeCell ref="AA50:AB50"/>
    <mergeCell ref="A53:F53"/>
    <mergeCell ref="G53:K53"/>
    <mergeCell ref="L53:Q53"/>
    <mergeCell ref="R53:U53"/>
    <mergeCell ref="V53:Z53"/>
    <mergeCell ref="A52:F52"/>
    <mergeCell ref="G52:K52"/>
    <mergeCell ref="L52:Q52"/>
    <mergeCell ref="R52:U52"/>
    <mergeCell ref="V52:Z52"/>
    <mergeCell ref="AA53:AB53"/>
    <mergeCell ref="AC53:AE53"/>
    <mergeCell ref="AF53:AI53"/>
    <mergeCell ref="AJ53:AM53"/>
    <mergeCell ref="AN53:AS53"/>
    <mergeCell ref="AT53:AV53"/>
    <mergeCell ref="AC52:AE52"/>
    <mergeCell ref="AF52:AI52"/>
    <mergeCell ref="AJ52:AM52"/>
    <mergeCell ref="AN52:AS52"/>
    <mergeCell ref="AT52:AV52"/>
    <mergeCell ref="AA52:AB52"/>
    <mergeCell ref="A55:F55"/>
    <mergeCell ref="G55:K55"/>
    <mergeCell ref="L55:Q55"/>
    <mergeCell ref="R55:U55"/>
    <mergeCell ref="V55:Z55"/>
    <mergeCell ref="A54:F54"/>
    <mergeCell ref="G54:K54"/>
    <mergeCell ref="L54:Q54"/>
    <mergeCell ref="R54:U54"/>
    <mergeCell ref="V54:Z54"/>
    <mergeCell ref="AA55:AB55"/>
    <mergeCell ref="AC55:AE55"/>
    <mergeCell ref="AF55:AI55"/>
    <mergeCell ref="AJ55:AM55"/>
    <mergeCell ref="AN55:AS55"/>
    <mergeCell ref="AT55:AV55"/>
    <mergeCell ref="AC54:AE54"/>
    <mergeCell ref="AF54:AI54"/>
    <mergeCell ref="AJ54:AM54"/>
    <mergeCell ref="AN54:AS54"/>
    <mergeCell ref="AT54:AV54"/>
    <mergeCell ref="AA54:AB54"/>
    <mergeCell ref="A57:F57"/>
    <mergeCell ref="G57:K57"/>
    <mergeCell ref="L57:Q57"/>
    <mergeCell ref="R57:U57"/>
    <mergeCell ref="V57:Z57"/>
    <mergeCell ref="A56:F56"/>
    <mergeCell ref="G56:K56"/>
    <mergeCell ref="L56:Q56"/>
    <mergeCell ref="R56:U56"/>
    <mergeCell ref="V56:Z56"/>
    <mergeCell ref="AA57:AB57"/>
    <mergeCell ref="AC57:AE57"/>
    <mergeCell ref="AF57:AI57"/>
    <mergeCell ref="AJ57:AM57"/>
    <mergeCell ref="AN57:AS57"/>
    <mergeCell ref="AT57:AV57"/>
    <mergeCell ref="AC56:AE56"/>
    <mergeCell ref="AF56:AI56"/>
    <mergeCell ref="AJ56:AM56"/>
    <mergeCell ref="AN56:AS56"/>
    <mergeCell ref="AT56:AV56"/>
    <mergeCell ref="AA56:AB56"/>
    <mergeCell ref="A59:F59"/>
    <mergeCell ref="G59:K59"/>
    <mergeCell ref="L59:Q59"/>
    <mergeCell ref="R59:U59"/>
    <mergeCell ref="V59:Z59"/>
    <mergeCell ref="A58:F58"/>
    <mergeCell ref="G58:K58"/>
    <mergeCell ref="L58:Q58"/>
    <mergeCell ref="R58:U58"/>
    <mergeCell ref="V58:Z58"/>
    <mergeCell ref="AA59:AB59"/>
    <mergeCell ref="AC59:AE59"/>
    <mergeCell ref="AF59:AI59"/>
    <mergeCell ref="AJ59:AM59"/>
    <mergeCell ref="AN59:AS59"/>
    <mergeCell ref="AT59:AV59"/>
    <mergeCell ref="AC58:AE58"/>
    <mergeCell ref="AF58:AI58"/>
    <mergeCell ref="AJ58:AM58"/>
    <mergeCell ref="AN58:AS58"/>
    <mergeCell ref="AT58:AV58"/>
    <mergeCell ref="AA58:AB58"/>
    <mergeCell ref="A61:F61"/>
    <mergeCell ref="G61:K61"/>
    <mergeCell ref="L61:Q61"/>
    <mergeCell ref="R61:U61"/>
    <mergeCell ref="V61:Z61"/>
    <mergeCell ref="A60:F60"/>
    <mergeCell ref="G60:K60"/>
    <mergeCell ref="L60:Q60"/>
    <mergeCell ref="R60:U60"/>
    <mergeCell ref="V60:Z60"/>
    <mergeCell ref="AA61:AB61"/>
    <mergeCell ref="AC61:AE61"/>
    <mergeCell ref="AF61:AI61"/>
    <mergeCell ref="AJ61:AM61"/>
    <mergeCell ref="AN61:AS61"/>
    <mergeCell ref="AT61:AV61"/>
    <mergeCell ref="AC60:AE60"/>
    <mergeCell ref="AF60:AI60"/>
    <mergeCell ref="AJ60:AM60"/>
    <mergeCell ref="AN60:AS60"/>
    <mergeCell ref="AT60:AV60"/>
    <mergeCell ref="AA60:AB60"/>
    <mergeCell ref="A63:F63"/>
    <mergeCell ref="G63:K63"/>
    <mergeCell ref="L63:Q63"/>
    <mergeCell ref="R63:U63"/>
    <mergeCell ref="V63:Z63"/>
    <mergeCell ref="A62:F62"/>
    <mergeCell ref="G62:K62"/>
    <mergeCell ref="L62:Q62"/>
    <mergeCell ref="R62:U62"/>
    <mergeCell ref="V62:Z62"/>
    <mergeCell ref="AA63:AB63"/>
    <mergeCell ref="AC63:AE63"/>
    <mergeCell ref="AF63:AI63"/>
    <mergeCell ref="AJ63:AM63"/>
    <mergeCell ref="AN63:AS63"/>
    <mergeCell ref="AT63:AV63"/>
    <mergeCell ref="AC62:AE62"/>
    <mergeCell ref="AF62:AI62"/>
    <mergeCell ref="AJ62:AM62"/>
    <mergeCell ref="AN62:AS62"/>
    <mergeCell ref="AT62:AV62"/>
    <mergeCell ref="AA62:AB62"/>
    <mergeCell ref="A65:F65"/>
    <mergeCell ref="G65:K65"/>
    <mergeCell ref="L65:Q65"/>
    <mergeCell ref="R65:U65"/>
    <mergeCell ref="V65:Z65"/>
    <mergeCell ref="A64:F64"/>
    <mergeCell ref="G64:K64"/>
    <mergeCell ref="L64:Q64"/>
    <mergeCell ref="R64:U64"/>
    <mergeCell ref="V64:Z64"/>
    <mergeCell ref="AA65:AB65"/>
    <mergeCell ref="AC65:AE65"/>
    <mergeCell ref="AF65:AI65"/>
    <mergeCell ref="AJ65:AM65"/>
    <mergeCell ref="AN65:AS65"/>
    <mergeCell ref="AT65:AV65"/>
    <mergeCell ref="AC64:AE64"/>
    <mergeCell ref="AF64:AI64"/>
    <mergeCell ref="AJ64:AM64"/>
    <mergeCell ref="AN64:AS64"/>
    <mergeCell ref="AT64:AV64"/>
    <mergeCell ref="AA64:AB64"/>
    <mergeCell ref="A67:F67"/>
    <mergeCell ref="G67:K67"/>
    <mergeCell ref="L67:Q67"/>
    <mergeCell ref="R67:U67"/>
    <mergeCell ref="V67:Z67"/>
    <mergeCell ref="A66:F66"/>
    <mergeCell ref="G66:K66"/>
    <mergeCell ref="L66:Q66"/>
    <mergeCell ref="R66:U66"/>
    <mergeCell ref="V66:Z66"/>
    <mergeCell ref="AA67:AB67"/>
    <mergeCell ref="AC67:AE67"/>
    <mergeCell ref="AF67:AI67"/>
    <mergeCell ref="AJ67:AM67"/>
    <mergeCell ref="AN67:AS67"/>
    <mergeCell ref="AT67:AV67"/>
    <mergeCell ref="AC66:AE66"/>
    <mergeCell ref="AF66:AI66"/>
    <mergeCell ref="AJ66:AM66"/>
    <mergeCell ref="AN66:AS66"/>
    <mergeCell ref="AT66:AV66"/>
    <mergeCell ref="AA66:AB66"/>
    <mergeCell ref="AC68:AE68"/>
    <mergeCell ref="AF68:AI68"/>
    <mergeCell ref="AJ68:AM68"/>
    <mergeCell ref="AN68:AS68"/>
    <mergeCell ref="AT68:AV68"/>
    <mergeCell ref="A69:AV69"/>
    <mergeCell ref="A68:F68"/>
    <mergeCell ref="G68:K68"/>
    <mergeCell ref="L68:Q68"/>
    <mergeCell ref="R68:U68"/>
    <mergeCell ref="V68:Z68"/>
    <mergeCell ref="AA68:AB68"/>
    <mergeCell ref="AS70:AV71"/>
    <mergeCell ref="A72:L72"/>
    <mergeCell ref="M72:O72"/>
    <mergeCell ref="P72:T72"/>
    <mergeCell ref="U72:AA72"/>
    <mergeCell ref="AB72:AD72"/>
    <mergeCell ref="AE72:AG72"/>
    <mergeCell ref="AH72:AL72"/>
    <mergeCell ref="AM72:AR72"/>
    <mergeCell ref="AS72:AV72"/>
    <mergeCell ref="A70:L71"/>
    <mergeCell ref="M70:O71"/>
    <mergeCell ref="P70:T71"/>
    <mergeCell ref="U70:AA71"/>
    <mergeCell ref="AB70:AR70"/>
    <mergeCell ref="AB71:AD71"/>
    <mergeCell ref="AE71:AG71"/>
    <mergeCell ref="AH71:AL71"/>
    <mergeCell ref="AM71:AR71"/>
    <mergeCell ref="AH73:AL73"/>
    <mergeCell ref="AM73:AR73"/>
    <mergeCell ref="AS73:AV73"/>
    <mergeCell ref="A74:L74"/>
    <mergeCell ref="M74:O74"/>
    <mergeCell ref="P74:T74"/>
    <mergeCell ref="U74:AA74"/>
    <mergeCell ref="AB74:AD74"/>
    <mergeCell ref="AE74:AG74"/>
    <mergeCell ref="AH74:AL74"/>
    <mergeCell ref="A73:L73"/>
    <mergeCell ref="M73:O73"/>
    <mergeCell ref="P73:T73"/>
    <mergeCell ref="U73:AA73"/>
    <mergeCell ref="AB73:AD73"/>
    <mergeCell ref="AE73:AG73"/>
    <mergeCell ref="AM74:AR74"/>
    <mergeCell ref="AS74:AV74"/>
    <mergeCell ref="A75:L75"/>
    <mergeCell ref="M75:O75"/>
    <mergeCell ref="P75:T75"/>
    <mergeCell ref="U75:AA75"/>
    <mergeCell ref="AB75:AD75"/>
    <mergeCell ref="AE75:AG75"/>
    <mergeCell ref="AH75:AL75"/>
    <mergeCell ref="AM75:AR75"/>
    <mergeCell ref="AS75:AV75"/>
    <mergeCell ref="A76:L76"/>
    <mergeCell ref="M76:O76"/>
    <mergeCell ref="P76:T76"/>
    <mergeCell ref="U76:AA76"/>
    <mergeCell ref="AB76:AD76"/>
    <mergeCell ref="AE76:AG76"/>
    <mergeCell ref="AH76:AL76"/>
    <mergeCell ref="AM76:AR76"/>
    <mergeCell ref="AS76:AV76"/>
    <mergeCell ref="AH77:AL77"/>
    <mergeCell ref="AM77:AR77"/>
    <mergeCell ref="AS77:AV77"/>
    <mergeCell ref="A78:L78"/>
    <mergeCell ref="M78:O78"/>
    <mergeCell ref="P78:T78"/>
    <mergeCell ref="U78:AA78"/>
    <mergeCell ref="AB78:AD78"/>
    <mergeCell ref="AE78:AG78"/>
    <mergeCell ref="AH78:AL78"/>
    <mergeCell ref="A77:L77"/>
    <mergeCell ref="M77:O77"/>
    <mergeCell ref="P77:T77"/>
    <mergeCell ref="U77:AA77"/>
    <mergeCell ref="AB77:AD77"/>
    <mergeCell ref="AE77:AG77"/>
    <mergeCell ref="AM78:AR78"/>
    <mergeCell ref="AS78:AV78"/>
    <mergeCell ref="A79:L79"/>
    <mergeCell ref="M79:O79"/>
    <mergeCell ref="P79:T79"/>
    <mergeCell ref="U79:AA79"/>
    <mergeCell ref="AB79:AD79"/>
    <mergeCell ref="AE79:AG79"/>
    <mergeCell ref="AH79:AL79"/>
    <mergeCell ref="AM79:AR79"/>
    <mergeCell ref="AS79:AV79"/>
    <mergeCell ref="A80:L80"/>
    <mergeCell ref="M80:O80"/>
    <mergeCell ref="P80:T80"/>
    <mergeCell ref="U80:AA80"/>
    <mergeCell ref="AB80:AD80"/>
    <mergeCell ref="AE80:AG80"/>
    <mergeCell ref="AH80:AL80"/>
    <mergeCell ref="AM80:AR80"/>
    <mergeCell ref="AS80:AV80"/>
    <mergeCell ref="AH81:AL81"/>
    <mergeCell ref="AM81:AR81"/>
    <mergeCell ref="AS81:AV81"/>
    <mergeCell ref="A82:L82"/>
    <mergeCell ref="M82:O82"/>
    <mergeCell ref="P82:T82"/>
    <mergeCell ref="U82:AA82"/>
    <mergeCell ref="AB82:AD82"/>
    <mergeCell ref="AE82:AG82"/>
    <mergeCell ref="AH82:AL82"/>
    <mergeCell ref="A81:L81"/>
    <mergeCell ref="M81:O81"/>
    <mergeCell ref="P81:T81"/>
    <mergeCell ref="U81:AA81"/>
    <mergeCell ref="AB81:AD81"/>
    <mergeCell ref="AE81:AG81"/>
    <mergeCell ref="AM82:AR82"/>
    <mergeCell ref="AS82:AV82"/>
    <mergeCell ref="A83:L83"/>
    <mergeCell ref="M83:O83"/>
    <mergeCell ref="P83:T83"/>
    <mergeCell ref="U83:AA83"/>
    <mergeCell ref="AB83:AD83"/>
    <mergeCell ref="AE83:AG83"/>
    <mergeCell ref="AH83:AL83"/>
    <mergeCell ref="AM83:AR83"/>
    <mergeCell ref="AS83:AV83"/>
    <mergeCell ref="A84:L84"/>
    <mergeCell ref="M84:O84"/>
    <mergeCell ref="P84:T84"/>
    <mergeCell ref="U84:AA84"/>
    <mergeCell ref="AB84:AD84"/>
    <mergeCell ref="AE84:AG84"/>
    <mergeCell ref="AH84:AL84"/>
    <mergeCell ref="AM84:AR84"/>
    <mergeCell ref="AS84:AV84"/>
    <mergeCell ref="AH85:AL85"/>
    <mergeCell ref="AM85:AR85"/>
    <mergeCell ref="AS85:AV85"/>
    <mergeCell ref="A86:L86"/>
    <mergeCell ref="M86:O86"/>
    <mergeCell ref="P86:T86"/>
    <mergeCell ref="U86:AA86"/>
    <mergeCell ref="AB86:AD86"/>
    <mergeCell ref="AE86:AG86"/>
    <mergeCell ref="AH86:AL86"/>
    <mergeCell ref="A85:L85"/>
    <mergeCell ref="M85:O85"/>
    <mergeCell ref="P85:T85"/>
    <mergeCell ref="U85:AA85"/>
    <mergeCell ref="AB85:AD85"/>
    <mergeCell ref="AE85:AG85"/>
    <mergeCell ref="AM86:AR86"/>
    <mergeCell ref="AS86:AV86"/>
    <mergeCell ref="A87:L87"/>
    <mergeCell ref="M87:O87"/>
    <mergeCell ref="P87:T87"/>
    <mergeCell ref="U87:AA87"/>
    <mergeCell ref="AB87:AD87"/>
    <mergeCell ref="AE87:AG87"/>
    <mergeCell ref="AH87:AL87"/>
    <mergeCell ref="AM87:AR87"/>
    <mergeCell ref="AS87:AV87"/>
    <mergeCell ref="A88:L88"/>
    <mergeCell ref="M88:O88"/>
    <mergeCell ref="P88:T88"/>
    <mergeCell ref="U88:AA88"/>
    <mergeCell ref="AB88:AD88"/>
    <mergeCell ref="AE88:AG88"/>
    <mergeCell ref="AH88:AL88"/>
    <mergeCell ref="AM88:AR88"/>
    <mergeCell ref="AS88:AV88"/>
    <mergeCell ref="AI89:AJ89"/>
    <mergeCell ref="AK89:AU89"/>
    <mergeCell ref="A90:B90"/>
    <mergeCell ref="C90:G90"/>
    <mergeCell ref="I90:S90"/>
    <mergeCell ref="T90:X90"/>
    <mergeCell ref="Y90:AD90"/>
    <mergeCell ref="AE90:AH90"/>
    <mergeCell ref="AI90:AJ90"/>
    <mergeCell ref="AK90:AU90"/>
    <mergeCell ref="A89:B89"/>
    <mergeCell ref="C89:G89"/>
    <mergeCell ref="I89:S89"/>
    <mergeCell ref="T89:X89"/>
    <mergeCell ref="Y89:AD89"/>
    <mergeCell ref="AE89:AH89"/>
    <mergeCell ref="A93:AV93"/>
    <mergeCell ref="A94:D95"/>
    <mergeCell ref="E94:I94"/>
    <mergeCell ref="E95:I95"/>
    <mergeCell ref="J94:AV95"/>
    <mergeCell ref="A96:AV96"/>
    <mergeCell ref="A91:C91"/>
    <mergeCell ref="D91:L91"/>
    <mergeCell ref="M91:N91"/>
    <mergeCell ref="O91:W91"/>
    <mergeCell ref="X91:AV91"/>
    <mergeCell ref="A92:C92"/>
    <mergeCell ref="D92:L92"/>
    <mergeCell ref="M92:N92"/>
    <mergeCell ref="O92:W92"/>
    <mergeCell ref="X92:AV92"/>
  </mergeCells>
  <pageMargins left="0.39370078740157483" right="0" top="0.39370078740157483" bottom="0" header="0.5" footer="0.5"/>
  <pageSetup paperSize="0" firstPageNumber="4294967295" orientation="landscape" horizontalDpi="0" verticalDpi="0" copies="0"/>
  <headerFooter alignWithMargins="0">
    <oddFooter>&amp;CСтраница &amp;С из &amp;К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 0503127 (квартальн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2016-10-10T09:33:50Z</dcterms:created>
  <dcterms:modified xsi:type="dcterms:W3CDTF">2016-10-10T09:39:29Z</dcterms:modified>
</cp:coreProperties>
</file>